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9320" windowHeight="10365" tabRatio="708" activeTab="1"/>
  </bookViews>
  <sheets>
    <sheet name="Instructions" sheetId="8" r:id="rId1"/>
    <sheet name="Active Worksheet" sheetId="12" r:id="rId2"/>
    <sheet name="Diesel Example" sheetId="9" r:id="rId3"/>
    <sheet name="Electric Example " sheetId="10" r:id="rId4"/>
    <sheet name="No Water Meter Example" sheetId="11" r:id="rId5"/>
  </sheets>
  <definedNames>
    <definedName name="_xlnm.Print_Area" localSheetId="1">'Active Worksheet'!$B$1:$E$54</definedName>
    <definedName name="_xlnm.Print_Area" localSheetId="2">'Diesel Example'!$B$1:$E$54</definedName>
    <definedName name="_xlnm.Print_Area" localSheetId="3">'Electric Example '!$B$1:$E$54</definedName>
    <definedName name="_xlnm.Print_Area" localSheetId="0">Instructions!$B$1:$K$44</definedName>
    <definedName name="_xlnm.Print_Area" localSheetId="4">'No Water Meter Example'!$B$1:$E$54</definedName>
  </definedNames>
  <calcPr calcId="125725" iterate="1" iterateCount="152" iterateDelta="1"/>
</workbook>
</file>

<file path=xl/calcChain.xml><?xml version="1.0" encoding="utf-8"?>
<calcChain xmlns="http://schemas.openxmlformats.org/spreadsheetml/2006/main">
  <c r="D10" i="12"/>
  <c r="E10"/>
  <c r="D36" s="1"/>
  <c r="B18"/>
  <c r="C20"/>
  <c r="D21"/>
  <c r="E21"/>
  <c r="B22"/>
  <c r="D27"/>
  <c r="C31"/>
  <c r="C32" s="1"/>
  <c r="C33" s="1"/>
  <c r="B18" i="10"/>
  <c r="B18" i="9"/>
  <c r="D10" i="10"/>
  <c r="D10" i="11"/>
  <c r="D10" i="9"/>
  <c r="C31"/>
  <c r="C32"/>
  <c r="C33" s="1"/>
  <c r="E10" i="11"/>
  <c r="B18"/>
  <c r="C20"/>
  <c r="D21"/>
  <c r="E21"/>
  <c r="B22"/>
  <c r="D27"/>
  <c r="C31"/>
  <c r="C32"/>
  <c r="C33" s="1"/>
  <c r="D36"/>
  <c r="E10" i="10"/>
  <c r="C20"/>
  <c r="D21"/>
  <c r="E21"/>
  <c r="B22"/>
  <c r="D27"/>
  <c r="C31"/>
  <c r="C32"/>
  <c r="C33" s="1"/>
  <c r="D36"/>
  <c r="E10" i="9"/>
  <c r="D27" s="1"/>
  <c r="C20"/>
  <c r="D21"/>
  <c r="E21"/>
  <c r="B22"/>
  <c r="D36"/>
  <c r="C34" i="12" l="1"/>
  <c r="C36" s="1"/>
  <c r="C38" s="1"/>
  <c r="C45" s="1"/>
  <c r="C34" i="11"/>
  <c r="C36" s="1"/>
  <c r="C38" s="1"/>
  <c r="C45" s="1"/>
  <c r="C34" i="10"/>
  <c r="C36" s="1"/>
  <c r="C38" s="1"/>
  <c r="C45" s="1"/>
  <c r="C34" i="9"/>
  <c r="C36" s="1"/>
  <c r="C38" s="1"/>
  <c r="C45" s="1"/>
</calcChain>
</file>

<file path=xl/sharedStrings.xml><?xml version="1.0" encoding="utf-8"?>
<sst xmlns="http://schemas.openxmlformats.org/spreadsheetml/2006/main" count="307" uniqueCount="98">
  <si>
    <t>Please input the following:</t>
  </si>
  <si>
    <t>Lookup Table</t>
  </si>
  <si>
    <t>Diesel</t>
  </si>
  <si>
    <t>Gasoline</t>
  </si>
  <si>
    <t>Nat Gas</t>
  </si>
  <si>
    <t>MCF</t>
  </si>
  <si>
    <t>Electricity</t>
  </si>
  <si>
    <t>kWh</t>
  </si>
  <si>
    <t>Propane</t>
  </si>
  <si>
    <t>Units</t>
  </si>
  <si>
    <t>Gallons</t>
  </si>
  <si>
    <t>NG Therm</t>
  </si>
  <si>
    <t>Water Meter Readings</t>
  </si>
  <si>
    <t>Beginning</t>
  </si>
  <si>
    <t xml:space="preserve">Ending </t>
  </si>
  <si>
    <t>Energy</t>
  </si>
  <si>
    <t xml:space="preserve">Potential Fuel Savings over test period </t>
  </si>
  <si>
    <t>Estimate Pumping Plant Performance Rating and Potential Energy Savings</t>
  </si>
  <si>
    <t>From Your Records</t>
  </si>
  <si>
    <r>
      <t>NG Therm</t>
    </r>
    <r>
      <rPr>
        <sz val="10"/>
        <rFont val="Arial"/>
        <family val="2"/>
      </rPr>
      <t xml:space="preserve"> is priced by the Therm (100,000 BTU)</t>
    </r>
  </si>
  <si>
    <t>Acre-In</t>
  </si>
  <si>
    <t>Acre-Ft</t>
  </si>
  <si>
    <t>No Meter</t>
  </si>
  <si>
    <r>
      <t xml:space="preserve">Choices: </t>
    </r>
    <r>
      <rPr>
        <b/>
        <sz val="10"/>
        <rFont val="Arial"/>
        <family val="2"/>
      </rPr>
      <t>Gallons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Ac-in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Ac-ft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No meter</t>
    </r>
  </si>
  <si>
    <t>Meters</t>
  </si>
  <si>
    <t xml:space="preserve">Therm </t>
  </si>
  <si>
    <r>
      <t>Nat Gas</t>
    </r>
    <r>
      <rPr>
        <sz val="10"/>
        <rFont val="Arial"/>
        <family val="2"/>
      </rPr>
      <t xml:space="preserve"> is priced $/MCF assumed 925 BTU/cubic foot, (925,000 BTU/MCF)</t>
    </r>
  </si>
  <si>
    <t xml:space="preserve">Ac-in of water pumped (from water meter readings) </t>
  </si>
  <si>
    <t>PSI</t>
  </si>
  <si>
    <t>Feet</t>
  </si>
  <si>
    <t>Energy Units</t>
  </si>
  <si>
    <t>Potential Fuel Cost Savings over test period</t>
  </si>
  <si>
    <t>Water horsepower hours (whp-h) for test period</t>
  </si>
  <si>
    <t>Estimated performance of this pumping plant</t>
  </si>
  <si>
    <t xml:space="preserve">Performance rating, % of the NPC </t>
  </si>
  <si>
    <t>Step 3.  Select Water meter totalizer units</t>
  </si>
  <si>
    <t>Step 5.  Pumping water level</t>
  </si>
  <si>
    <t>Step 6.  Pressure at the discharge head</t>
  </si>
  <si>
    <t>Step 7.  Total fuel used for test period</t>
  </si>
  <si>
    <t xml:space="preserve">Results </t>
  </si>
  <si>
    <t xml:space="preserve">Step 1. Select energy type:  </t>
  </si>
  <si>
    <r>
      <t>Choices: Diesel, Electricity, Gasoline,Nat Gas, NG Therm, or Propane</t>
    </r>
    <r>
      <rPr>
        <sz val="9"/>
        <rFont val="Arial"/>
        <family val="2"/>
      </rPr>
      <t xml:space="preserve"> </t>
    </r>
  </si>
  <si>
    <t>NPC</t>
  </si>
  <si>
    <t>Energy $/unit</t>
  </si>
  <si>
    <t xml:space="preserve">  whp-h</t>
  </si>
  <si>
    <t xml:space="preserve">  ac-inches </t>
  </si>
  <si>
    <t xml:space="preserve">  whp-h per unit of fuel</t>
  </si>
  <si>
    <t xml:space="preserve">  Percent</t>
  </si>
  <si>
    <t>Select meter</t>
  </si>
  <si>
    <t>Select Type</t>
  </si>
  <si>
    <t>Results are displayed at the bottom of the worksheet</t>
  </si>
  <si>
    <t>Acre-inches pumped for the test period</t>
  </si>
  <si>
    <t>Total Water Horsepower-hours for the test period</t>
  </si>
  <si>
    <t>The performance of this pumping plant,  expressed as Whp-hr / unit of energy used.</t>
  </si>
  <si>
    <t>Setp by step instructions</t>
  </si>
  <si>
    <t xml:space="preserve"> </t>
  </si>
  <si>
    <t>Long Term Pump</t>
  </si>
  <si>
    <t>●</t>
  </si>
  <si>
    <t>The potential monetary savings over the test period  if this pumping plant were operating at the NPC</t>
  </si>
  <si>
    <t xml:space="preserve">Developed by Tom Dorn, UNL Extension Educator  </t>
  </si>
  <si>
    <t xml:space="preserve">Developed by Thomas W. Dorn, Extension Educator - University of Nebraska </t>
  </si>
  <si>
    <r>
      <t xml:space="preserve">Step 4. </t>
    </r>
    <r>
      <rPr>
        <sz val="10"/>
        <rFont val="Times New Roman"/>
        <family val="1"/>
      </rPr>
      <t xml:space="preserve"> If you selected "No-meter" in Step 3,  Step four will appear.    </t>
    </r>
  </si>
  <si>
    <r>
      <t xml:space="preserve">Step 3. </t>
    </r>
    <r>
      <rPr>
        <sz val="10"/>
        <rFont val="Times New Roman"/>
        <family val="1"/>
      </rPr>
      <t xml:space="preserve"> Choose the units the water meter displays on the totalizer  </t>
    </r>
  </si>
  <si>
    <t>Units are (gallons, acre-inches, acre feet , or if you don't have a meter installed, select no-meter)</t>
  </si>
  <si>
    <t>Note: the energy  units will coincide with the energy source you selected in Step 1.</t>
  </si>
  <si>
    <t>The performance rating , expressed as a percentage of the Nebraska Pumping Plant Performance Criteria (NPC)</t>
  </si>
  <si>
    <t xml:space="preserve">                  </t>
  </si>
  <si>
    <t>The potential units of energy saved if this pumping plant were operating at the NPC.</t>
  </si>
  <si>
    <r>
      <t>Step 2.</t>
    </r>
    <r>
      <rPr>
        <sz val="10"/>
        <rFont val="Times New Roman"/>
        <family val="1"/>
      </rPr>
      <t xml:space="preserve">  Click on cell E12 and type in the cost per unit of energy ($/gal, $/kwh, $/mcf or $/therm) </t>
    </r>
  </si>
  <si>
    <t>Type the meter reading at the beginning of the test period in cell D17. Press the "Enter" key. and</t>
  </si>
  <si>
    <t>at the end of the test period in cell E17. Press the "Enter" key</t>
  </si>
  <si>
    <t xml:space="preserve">Type the acres irrigated in cell D22 Press the "Enter" key and average gross depth of water </t>
  </si>
  <si>
    <t>applied (inches) in cell E22   Press the "Enter" key</t>
  </si>
  <si>
    <r>
      <t>Step 5.</t>
    </r>
    <r>
      <rPr>
        <sz val="10"/>
        <rFont val="Times New Roman"/>
        <family val="1"/>
      </rPr>
      <t xml:space="preserve">  Type the average depth to water (ft)  when the pump is running in cell C25     </t>
    </r>
  </si>
  <si>
    <r>
      <t xml:space="preserve">Step 6. </t>
    </r>
    <r>
      <rPr>
        <sz val="10"/>
        <rFont val="Times New Roman"/>
        <family val="1"/>
      </rPr>
      <t xml:space="preserve"> Type the average system pressure (PSI)  measured at the discharge of the pump in cell C26   </t>
    </r>
  </si>
  <si>
    <r>
      <t>Step 7.</t>
    </r>
    <r>
      <rPr>
        <sz val="10"/>
        <rFont val="Times New Roman"/>
        <family val="1"/>
      </rPr>
      <t xml:space="preserve">  Type the quantity of fuel used for the test period in cell C27. Press the "Enter" key      </t>
    </r>
  </si>
  <si>
    <r>
      <t>Step 1.</t>
    </r>
    <r>
      <rPr>
        <sz val="10"/>
        <rFont val="Times New Roman"/>
        <family val="1"/>
      </rPr>
      <t xml:space="preserve">  Select the energy source from the pull down menu in cell C10.</t>
    </r>
  </si>
  <si>
    <t>Step 2.  Input energy price per unit in cell E12</t>
  </si>
  <si>
    <t>Note: You may enter values only in the blue cells of the Active Worksheet (See the tabs at the bottom of the screen).</t>
  </si>
  <si>
    <t>Payback period, years</t>
  </si>
  <si>
    <t xml:space="preserve">Calculated loan amount </t>
  </si>
  <si>
    <t xml:space="preserve">Interest rate, APR </t>
  </si>
  <si>
    <t>%</t>
  </si>
  <si>
    <t>Years</t>
  </si>
  <si>
    <t>only the anticipated annual  fuel cost savings to make the annual amortized loan payments?</t>
  </si>
  <si>
    <t>Assumptions</t>
  </si>
  <si>
    <t>NPC assumes 75% pump efficiency</t>
  </si>
  <si>
    <t xml:space="preserve"> 3 phase electric motors  assumed to be 88% efficient</t>
  </si>
  <si>
    <t>Revised 01-05-2010</t>
  </si>
  <si>
    <t xml:space="preserve">Step 8. enter the payback period (years) in cell C43 </t>
  </si>
  <si>
    <t xml:space="preserve">Step 9. Enter the interest rate % in cell C44. for 6.5% enter 6.5 (not 0.065) </t>
  </si>
  <si>
    <t>and make the loan payments using the anticipated energy savings is displayed in cell C45.</t>
  </si>
  <si>
    <t xml:space="preserve">The money that can be spent to repair or replace inefficient components of the pumping plant to bring it up to the NPC </t>
  </si>
  <si>
    <t>Inactive worksheet. For demonstration purposes only!</t>
  </si>
  <si>
    <t>How much money can you borrow to bring your pumping plant up to the NPC using</t>
  </si>
  <si>
    <t xml:space="preserve">Active Worksheet </t>
  </si>
  <si>
    <t>User may change contents of blue cells and drop down menus only</t>
  </si>
  <si>
    <t>Revised  2/1/2013</t>
  </si>
</sst>
</file>

<file path=xl/styles.xml><?xml version="1.0" encoding="utf-8"?>
<styleSheet xmlns="http://schemas.openxmlformats.org/spreadsheetml/2006/main">
  <numFmts count="4">
    <numFmt numFmtId="164" formatCode="0.0"/>
    <numFmt numFmtId="165" formatCode="&quot;$&quot;#,##0.0000"/>
    <numFmt numFmtId="166" formatCode="&quot;$&quot;#,##0"/>
    <numFmt numFmtId="167" formatCode="#,##0.0"/>
  </numFmts>
  <fonts count="3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12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color indexed="12"/>
      <name val="Arial"/>
      <family val="2"/>
    </font>
    <font>
      <b/>
      <sz val="12"/>
      <color indexed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Protection="1"/>
    <xf numFmtId="0" fontId="0" fillId="0" borderId="0" xfId="0" applyAlignment="1" applyProtection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Protection="1"/>
    <xf numFmtId="0" fontId="13" fillId="2" borderId="1" xfId="0" applyFont="1" applyFill="1" applyBorder="1" applyProtection="1">
      <protection locked="0"/>
    </xf>
    <xf numFmtId="0" fontId="0" fillId="0" borderId="0" xfId="0" applyFill="1"/>
    <xf numFmtId="0" fontId="1" fillId="0" borderId="0" xfId="0" applyFont="1" applyBorder="1"/>
    <xf numFmtId="0" fontId="1" fillId="2" borderId="0" xfId="0" applyFont="1" applyFill="1" applyBorder="1"/>
    <xf numFmtId="0" fontId="0" fillId="0" borderId="0" xfId="0" applyBorder="1"/>
    <xf numFmtId="0" fontId="13" fillId="2" borderId="2" xfId="0" applyFont="1" applyFill="1" applyBorder="1" applyProtection="1">
      <protection locked="0"/>
    </xf>
    <xf numFmtId="165" fontId="14" fillId="2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165" fontId="14" fillId="2" borderId="3" xfId="0" applyNumberFormat="1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13" fillId="2" borderId="2" xfId="0" applyFont="1" applyFill="1" applyBorder="1" applyProtection="1"/>
    <xf numFmtId="0" fontId="13" fillId="2" borderId="1" xfId="0" applyFont="1" applyFill="1" applyBorder="1" applyProtection="1"/>
    <xf numFmtId="0" fontId="15" fillId="0" borderId="0" xfId="0" applyFont="1" applyBorder="1" applyProtection="1"/>
    <xf numFmtId="0" fontId="13" fillId="0" borderId="0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Protection="1">
      <protection locked="0"/>
    </xf>
    <xf numFmtId="0" fontId="0" fillId="0" borderId="0" xfId="0" applyFill="1" applyBorder="1"/>
    <xf numFmtId="0" fontId="12" fillId="2" borderId="0" xfId="0" applyFont="1" applyFill="1" applyBorder="1"/>
    <xf numFmtId="0" fontId="21" fillId="0" borderId="0" xfId="0" applyFont="1"/>
    <xf numFmtId="0" fontId="22" fillId="0" borderId="0" xfId="0" applyFont="1" applyAlignment="1">
      <alignment horizontal="center"/>
    </xf>
    <xf numFmtId="0" fontId="18" fillId="0" borderId="0" xfId="0" applyFont="1" applyProtection="1"/>
    <xf numFmtId="0" fontId="25" fillId="0" borderId="4" xfId="0" applyFont="1" applyBorder="1" applyAlignment="1" applyProtection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3" fillId="0" borderId="0" xfId="0" applyFont="1"/>
    <xf numFmtId="166" fontId="15" fillId="0" borderId="0" xfId="0" applyNumberFormat="1" applyFont="1" applyBorder="1" applyProtection="1"/>
    <xf numFmtId="0" fontId="15" fillId="0" borderId="5" xfId="0" applyFont="1" applyBorder="1" applyProtection="1"/>
    <xf numFmtId="166" fontId="15" fillId="0" borderId="6" xfId="0" applyNumberFormat="1" applyFont="1" applyBorder="1" applyProtection="1"/>
    <xf numFmtId="0" fontId="15" fillId="3" borderId="7" xfId="0" applyFont="1" applyFill="1" applyBorder="1" applyProtection="1"/>
    <xf numFmtId="166" fontId="15" fillId="3" borderId="0" xfId="0" applyNumberFormat="1" applyFont="1" applyFill="1" applyBorder="1" applyProtection="1"/>
    <xf numFmtId="10" fontId="15" fillId="3" borderId="8" xfId="0" applyNumberFormat="1" applyFont="1" applyFill="1" applyBorder="1" applyProtection="1"/>
    <xf numFmtId="0" fontId="15" fillId="3" borderId="9" xfId="0" applyFont="1" applyFill="1" applyBorder="1" applyAlignment="1" applyProtection="1">
      <alignment horizontal="right"/>
    </xf>
    <xf numFmtId="0" fontId="15" fillId="3" borderId="10" xfId="0" applyFont="1" applyFill="1" applyBorder="1" applyAlignment="1" applyProtection="1">
      <alignment horizontal="right"/>
    </xf>
    <xf numFmtId="166" fontId="15" fillId="3" borderId="11" xfId="0" applyNumberFormat="1" applyFont="1" applyFill="1" applyBorder="1" applyProtection="1"/>
    <xf numFmtId="166" fontId="15" fillId="3" borderId="12" xfId="0" applyNumberFormat="1" applyFont="1" applyFill="1" applyBorder="1" applyProtection="1"/>
    <xf numFmtId="167" fontId="29" fillId="2" borderId="1" xfId="0" applyNumberFormat="1" applyFont="1" applyFill="1" applyBorder="1" applyProtection="1">
      <protection locked="0"/>
    </xf>
    <xf numFmtId="2" fontId="29" fillId="2" borderId="1" xfId="0" applyNumberFormat="1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right"/>
    </xf>
    <xf numFmtId="166" fontId="15" fillId="0" borderId="0" xfId="0" applyNumberFormat="1" applyFont="1" applyFill="1" applyBorder="1" applyProtection="1"/>
    <xf numFmtId="0" fontId="15" fillId="4" borderId="13" xfId="0" applyFont="1" applyFill="1" applyBorder="1" applyAlignment="1" applyProtection="1">
      <alignment horizontal="center"/>
    </xf>
    <xf numFmtId="166" fontId="15" fillId="4" borderId="14" xfId="0" applyNumberFormat="1" applyFont="1" applyFill="1" applyBorder="1" applyProtection="1"/>
    <xf numFmtId="0" fontId="27" fillId="5" borderId="15" xfId="0" applyFont="1" applyFill="1" applyBorder="1"/>
    <xf numFmtId="0" fontId="27" fillId="5" borderId="16" xfId="0" applyFont="1" applyFill="1" applyBorder="1"/>
    <xf numFmtId="0" fontId="21" fillId="5" borderId="16" xfId="0" applyFont="1" applyFill="1" applyBorder="1"/>
    <xf numFmtId="0" fontId="21" fillId="5" borderId="17" xfId="0" applyFont="1" applyFill="1" applyBorder="1"/>
    <xf numFmtId="0" fontId="21" fillId="5" borderId="18" xfId="0" applyFont="1" applyFill="1" applyBorder="1"/>
    <xf numFmtId="0" fontId="21" fillId="5" borderId="0" xfId="0" applyFont="1" applyFill="1" applyBorder="1"/>
    <xf numFmtId="0" fontId="21" fillId="5" borderId="19" xfId="0" applyFont="1" applyFill="1" applyBorder="1"/>
    <xf numFmtId="0" fontId="21" fillId="5" borderId="20" xfId="0" applyFont="1" applyFill="1" applyBorder="1"/>
    <xf numFmtId="0" fontId="21" fillId="5" borderId="21" xfId="0" applyFont="1" applyFill="1" applyBorder="1"/>
    <xf numFmtId="0" fontId="21" fillId="5" borderId="22" xfId="0" applyFont="1" applyFill="1" applyBorder="1"/>
    <xf numFmtId="167" fontId="11" fillId="4" borderId="23" xfId="0" applyNumberFormat="1" applyFont="1" applyFill="1" applyBorder="1" applyAlignment="1" applyProtection="1">
      <alignment horizontal="center"/>
      <protection locked="0"/>
    </xf>
    <xf numFmtId="167" fontId="11" fillId="4" borderId="24" xfId="0" applyNumberFormat="1" applyFont="1" applyFill="1" applyBorder="1" applyAlignment="1" applyProtection="1">
      <alignment horizontal="center"/>
      <protection locked="0"/>
    </xf>
    <xf numFmtId="164" fontId="15" fillId="6" borderId="1" xfId="0" applyNumberFormat="1" applyFont="1" applyFill="1" applyBorder="1" applyProtection="1"/>
    <xf numFmtId="0" fontId="15" fillId="6" borderId="9" xfId="0" applyFont="1" applyFill="1" applyBorder="1" applyProtection="1"/>
    <xf numFmtId="167" fontId="15" fillId="6" borderId="1" xfId="0" applyNumberFormat="1" applyFont="1" applyFill="1" applyBorder="1" applyProtection="1"/>
    <xf numFmtId="2" fontId="15" fillId="6" borderId="1" xfId="0" applyNumberFormat="1" applyFont="1" applyFill="1" applyBorder="1" applyProtection="1"/>
    <xf numFmtId="0" fontId="16" fillId="6" borderId="9" xfId="0" applyFont="1" applyFill="1" applyBorder="1" applyProtection="1"/>
    <xf numFmtId="164" fontId="16" fillId="6" borderId="1" xfId="0" applyNumberFormat="1" applyFont="1" applyFill="1" applyBorder="1" applyProtection="1"/>
    <xf numFmtId="1" fontId="15" fillId="6" borderId="1" xfId="0" applyNumberFormat="1" applyFont="1" applyFill="1" applyBorder="1" applyProtection="1"/>
    <xf numFmtId="0" fontId="15" fillId="6" borderId="10" xfId="0" applyFont="1" applyFill="1" applyBorder="1" applyProtection="1"/>
    <xf numFmtId="166" fontId="15" fillId="6" borderId="11" xfId="0" applyNumberFormat="1" applyFont="1" applyFill="1" applyBorder="1" applyProtection="1"/>
    <xf numFmtId="0" fontId="11" fillId="4" borderId="25" xfId="0" applyFont="1" applyFill="1" applyBorder="1" applyProtection="1"/>
    <xf numFmtId="0" fontId="15" fillId="4" borderId="23" xfId="0" applyFont="1" applyFill="1" applyBorder="1" applyProtection="1"/>
    <xf numFmtId="0" fontId="15" fillId="4" borderId="23" xfId="0" applyFont="1" applyFill="1" applyBorder="1" applyAlignment="1" applyProtection="1">
      <alignment horizontal="center"/>
    </xf>
    <xf numFmtId="0" fontId="15" fillId="4" borderId="24" xfId="0" applyFont="1" applyFill="1" applyBorder="1" applyAlignment="1" applyProtection="1">
      <alignment horizontal="center"/>
    </xf>
    <xf numFmtId="0" fontId="18" fillId="4" borderId="9" xfId="0" applyFont="1" applyFill="1" applyBorder="1" applyProtection="1"/>
    <xf numFmtId="0" fontId="7" fillId="4" borderId="1" xfId="0" applyFont="1" applyFill="1" applyBorder="1" applyProtection="1"/>
    <xf numFmtId="0" fontId="15" fillId="4" borderId="1" xfId="0" applyFont="1" applyFill="1" applyBorder="1" applyAlignment="1" applyProtection="1">
      <alignment horizontal="center"/>
    </xf>
    <xf numFmtId="0" fontId="15" fillId="4" borderId="26" xfId="0" applyFont="1" applyFill="1" applyBorder="1" applyAlignment="1" applyProtection="1">
      <alignment horizontal="center"/>
    </xf>
    <xf numFmtId="0" fontId="11" fillId="4" borderId="27" xfId="0" applyFont="1" applyFill="1" applyBorder="1" applyProtection="1"/>
    <xf numFmtId="0" fontId="7" fillId="4" borderId="28" xfId="0" applyFont="1" applyFill="1" applyBorder="1" applyProtection="1"/>
    <xf numFmtId="0" fontId="16" fillId="4" borderId="28" xfId="0" applyFont="1" applyFill="1" applyBorder="1" applyAlignment="1" applyProtection="1">
      <alignment horizontal="center"/>
    </xf>
    <xf numFmtId="0" fontId="16" fillId="4" borderId="29" xfId="0" applyFont="1" applyFill="1" applyBorder="1" applyAlignment="1" applyProtection="1">
      <alignment horizontal="center"/>
    </xf>
    <xf numFmtId="0" fontId="17" fillId="4" borderId="10" xfId="0" applyFont="1" applyFill="1" applyBorder="1" applyProtection="1"/>
    <xf numFmtId="0" fontId="3" fillId="4" borderId="11" xfId="0" applyFont="1" applyFill="1" applyBorder="1" applyProtection="1"/>
    <xf numFmtId="0" fontId="11" fillId="4" borderId="11" xfId="0" applyFont="1" applyFill="1" applyBorder="1" applyAlignment="1" applyProtection="1">
      <alignment horizontal="center"/>
    </xf>
    <xf numFmtId="0" fontId="3" fillId="4" borderId="25" xfId="0" applyFont="1" applyFill="1" applyBorder="1" applyProtection="1"/>
    <xf numFmtId="0" fontId="17" fillId="4" borderId="27" xfId="0" applyFont="1" applyFill="1" applyBorder="1" applyProtection="1"/>
    <xf numFmtId="0" fontId="5" fillId="4" borderId="28" xfId="0" applyFont="1" applyFill="1" applyBorder="1" applyAlignment="1" applyProtection="1">
      <alignment horizontal="center"/>
    </xf>
    <xf numFmtId="0" fontId="15" fillId="4" borderId="28" xfId="0" applyFont="1" applyFill="1" applyBorder="1" applyAlignment="1" applyProtection="1">
      <alignment horizontal="center"/>
    </xf>
    <xf numFmtId="0" fontId="15" fillId="4" borderId="29" xfId="0" applyFont="1" applyFill="1" applyBorder="1" applyAlignment="1" applyProtection="1">
      <alignment horizontal="center"/>
    </xf>
    <xf numFmtId="0" fontId="1" fillId="4" borderId="25" xfId="0" applyFont="1" applyFill="1" applyBorder="1" applyProtection="1"/>
    <xf numFmtId="0" fontId="8" fillId="4" borderId="23" xfId="0" applyFont="1" applyFill="1" applyBorder="1" applyProtection="1"/>
    <xf numFmtId="167" fontId="11" fillId="4" borderId="23" xfId="0" applyNumberFormat="1" applyFont="1" applyFill="1" applyBorder="1" applyAlignment="1" applyProtection="1">
      <alignment horizontal="center"/>
    </xf>
    <xf numFmtId="167" fontId="11" fillId="4" borderId="24" xfId="0" applyNumberFormat="1" applyFont="1" applyFill="1" applyBorder="1" applyAlignment="1" applyProtection="1">
      <alignment horizontal="center"/>
    </xf>
    <xf numFmtId="164" fontId="11" fillId="4" borderId="11" xfId="0" applyNumberFormat="1" applyFont="1" applyFill="1" applyBorder="1" applyAlignment="1" applyProtection="1">
      <alignment horizontal="center"/>
    </xf>
    <xf numFmtId="164" fontId="11" fillId="4" borderId="3" xfId="0" applyNumberFormat="1" applyFont="1" applyFill="1" applyBorder="1" applyAlignment="1" applyProtection="1">
      <alignment horizontal="center"/>
    </xf>
    <xf numFmtId="0" fontId="0" fillId="4" borderId="13" xfId="0" applyFill="1" applyBorder="1" applyProtection="1"/>
    <xf numFmtId="0" fontId="9" fillId="4" borderId="7" xfId="0" applyFont="1" applyFill="1" applyBorder="1" applyProtection="1"/>
    <xf numFmtId="0" fontId="0" fillId="4" borderId="0" xfId="0" applyFill="1" applyBorder="1" applyProtection="1"/>
    <xf numFmtId="0" fontId="0" fillId="4" borderId="30" xfId="0" applyFill="1" applyBorder="1" applyAlignment="1" applyProtection="1">
      <alignment horizontal="center"/>
    </xf>
    <xf numFmtId="0" fontId="19" fillId="4" borderId="31" xfId="0" applyFont="1" applyFill="1" applyBorder="1" applyProtection="1"/>
    <xf numFmtId="0" fontId="19" fillId="4" borderId="9" xfId="0" applyFont="1" applyFill="1" applyBorder="1" applyProtection="1"/>
    <xf numFmtId="0" fontId="19" fillId="4" borderId="10" xfId="0" applyFont="1" applyFill="1" applyBorder="1" applyProtection="1"/>
    <xf numFmtId="0" fontId="15" fillId="4" borderId="3" xfId="0" applyFont="1" applyFill="1" applyBorder="1" applyAlignment="1" applyProtection="1">
      <alignment horizontal="center"/>
    </xf>
    <xf numFmtId="3" fontId="15" fillId="6" borderId="1" xfId="0" applyNumberFormat="1" applyFont="1" applyFill="1" applyBorder="1" applyProtection="1"/>
    <xf numFmtId="0" fontId="21" fillId="3" borderId="13" xfId="0" applyFont="1" applyFill="1" applyBorder="1"/>
    <xf numFmtId="0" fontId="21" fillId="3" borderId="32" xfId="0" applyFont="1" applyFill="1" applyBorder="1"/>
    <xf numFmtId="0" fontId="21" fillId="3" borderId="14" xfId="0" applyFont="1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26" fillId="0" borderId="0" xfId="0" applyFont="1" applyAlignment="1" applyProtection="1"/>
    <xf numFmtId="0" fontId="11" fillId="4" borderId="1" xfId="0" applyFont="1" applyFill="1" applyBorder="1" applyAlignment="1" applyProtection="1">
      <alignment horizontal="center"/>
    </xf>
    <xf numFmtId="0" fontId="11" fillId="4" borderId="26" xfId="0" applyFont="1" applyFill="1" applyBorder="1" applyProtection="1"/>
    <xf numFmtId="4" fontId="13" fillId="2" borderId="11" xfId="0" applyNumberFormat="1" applyFont="1" applyFill="1" applyBorder="1" applyProtection="1"/>
    <xf numFmtId="0" fontId="0" fillId="0" borderId="6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37" xfId="0" applyFill="1" applyBorder="1" applyAlignment="1" applyProtection="1">
      <alignment horizontal="center"/>
    </xf>
    <xf numFmtId="167" fontId="29" fillId="2" borderId="1" xfId="0" applyNumberFormat="1" applyFont="1" applyFill="1" applyBorder="1" applyProtection="1"/>
    <xf numFmtId="0" fontId="12" fillId="3" borderId="8" xfId="0" applyFont="1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2" fontId="29" fillId="2" borderId="1" xfId="0" applyNumberFormat="1" applyFont="1" applyFill="1" applyBorder="1" applyProtection="1"/>
    <xf numFmtId="0" fontId="0" fillId="3" borderId="3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4" borderId="7" xfId="0" applyFill="1" applyBorder="1" applyProtection="1"/>
    <xf numFmtId="0" fontId="0" fillId="4" borderId="37" xfId="0" applyFill="1" applyBorder="1" applyProtection="1"/>
    <xf numFmtId="0" fontId="11" fillId="4" borderId="7" xfId="0" applyFont="1" applyFill="1" applyBorder="1" applyProtection="1"/>
    <xf numFmtId="0" fontId="0" fillId="4" borderId="33" xfId="0" applyFill="1" applyBorder="1" applyProtection="1"/>
    <xf numFmtId="0" fontId="0" fillId="4" borderId="35" xfId="0" applyFill="1" applyBorder="1" applyProtection="1"/>
    <xf numFmtId="0" fontId="30" fillId="0" borderId="40" xfId="0" applyFont="1" applyBorder="1" applyAlignment="1" applyProtection="1"/>
    <xf numFmtId="3" fontId="13" fillId="2" borderId="11" xfId="0" applyNumberFormat="1" applyFont="1" applyFill="1" applyBorder="1" applyProtection="1"/>
    <xf numFmtId="0" fontId="7" fillId="4" borderId="1" xfId="0" applyFont="1" applyFill="1" applyBorder="1" applyProtection="1">
      <protection locked="0"/>
    </xf>
    <xf numFmtId="0" fontId="11" fillId="4" borderId="25" xfId="0" applyFont="1" applyFill="1" applyBorder="1" applyProtection="1">
      <protection locked="0"/>
    </xf>
    <xf numFmtId="0" fontId="15" fillId="4" borderId="23" xfId="0" applyFont="1" applyFill="1" applyBorder="1" applyProtection="1">
      <protection locked="0"/>
    </xf>
    <xf numFmtId="3" fontId="13" fillId="2" borderId="11" xfId="0" applyNumberFormat="1" applyFont="1" applyFill="1" applyBorder="1" applyProtection="1">
      <protection locked="0"/>
    </xf>
    <xf numFmtId="0" fontId="30" fillId="7" borderId="40" xfId="0" applyFont="1" applyFill="1" applyBorder="1" applyAlignment="1" applyProtection="1">
      <alignment horizontal="center"/>
    </xf>
    <xf numFmtId="0" fontId="25" fillId="7" borderId="4" xfId="0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8" fillId="4" borderId="23" xfId="0" applyFont="1" applyFill="1" applyBorder="1" applyProtection="1">
      <protection locked="0"/>
    </xf>
    <xf numFmtId="0" fontId="10" fillId="0" borderId="1" xfId="0" applyFont="1" applyBorder="1" applyAlignment="1" applyProtection="1">
      <alignment horizontal="center"/>
    </xf>
    <xf numFmtId="164" fontId="11" fillId="4" borderId="11" xfId="0" applyNumberFormat="1" applyFont="1" applyFill="1" applyBorder="1" applyAlignment="1" applyProtection="1">
      <alignment horizontal="center"/>
      <protection locked="0"/>
    </xf>
    <xf numFmtId="164" fontId="11" fillId="4" borderId="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5" fillId="6" borderId="25" xfId="0" applyFont="1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0" fillId="6" borderId="24" xfId="0" applyFill="1" applyBorder="1" applyAlignment="1" applyProtection="1"/>
    <xf numFmtId="0" fontId="15" fillId="6" borderId="1" xfId="0" quotePrefix="1" applyFont="1" applyFill="1" applyBorder="1" applyAlignment="1" applyProtection="1">
      <alignment horizontal="left"/>
    </xf>
    <xf numFmtId="0" fontId="0" fillId="6" borderId="26" xfId="0" applyFill="1" applyBorder="1" applyAlignment="1" applyProtection="1"/>
    <xf numFmtId="0" fontId="15" fillId="3" borderId="13" xfId="0" applyFont="1" applyFill="1" applyBorder="1" applyAlignment="1" applyProtection="1">
      <alignment horizontal="center"/>
    </xf>
    <xf numFmtId="0" fontId="0" fillId="3" borderId="32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15" fillId="3" borderId="7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37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6" borderId="12" xfId="0" applyFill="1" applyBorder="1" applyAlignment="1" applyProtection="1">
      <alignment horizontal="center"/>
    </xf>
    <xf numFmtId="0" fontId="0" fillId="6" borderId="41" xfId="0" applyFill="1" applyBorder="1" applyAlignment="1" applyProtection="1">
      <alignment horizontal="center"/>
    </xf>
    <xf numFmtId="0" fontId="0" fillId="6" borderId="26" xfId="0" applyFill="1" applyBorder="1" applyAlignment="1" applyProtection="1">
      <alignment horizontal="left"/>
    </xf>
    <xf numFmtId="0" fontId="16" fillId="6" borderId="1" xfId="0" applyFont="1" applyFill="1" applyBorder="1" applyAlignment="1" applyProtection="1">
      <alignment horizontal="left"/>
    </xf>
    <xf numFmtId="0" fontId="15" fillId="6" borderId="1" xfId="0" applyFont="1" applyFill="1" applyBorder="1" applyAlignment="1" applyProtection="1">
      <alignment horizontal="left"/>
    </xf>
    <xf numFmtId="0" fontId="15" fillId="6" borderId="1" xfId="0" applyFont="1" applyFill="1" applyBorder="1" applyAlignment="1" applyProtection="1">
      <alignment horizontal="center"/>
    </xf>
    <xf numFmtId="0" fontId="5" fillId="4" borderId="23" xfId="0" applyFont="1" applyFill="1" applyBorder="1" applyAlignment="1" applyProtection="1">
      <alignment horizontal="center"/>
    </xf>
    <xf numFmtId="0" fontId="0" fillId="4" borderId="23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7" fillId="4" borderId="10" xfId="0" applyFont="1" applyFill="1" applyBorder="1" applyAlignment="1" applyProtection="1"/>
    <xf numFmtId="0" fontId="0" fillId="4" borderId="11" xfId="0" applyFill="1" applyBorder="1" applyAlignment="1" applyProtection="1"/>
    <xf numFmtId="0" fontId="5" fillId="4" borderId="5" xfId="0" applyFont="1" applyFill="1" applyBorder="1" applyAlignment="1" applyProtection="1">
      <alignment horizontal="center"/>
    </xf>
    <xf numFmtId="0" fontId="0" fillId="4" borderId="36" xfId="0" applyFill="1" applyBorder="1" applyAlignment="1" applyProtection="1"/>
    <xf numFmtId="0" fontId="11" fillId="4" borderId="32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7" fillId="4" borderId="33" xfId="0" applyFont="1" applyFill="1" applyBorder="1" applyAlignment="1" applyProtection="1"/>
    <xf numFmtId="0" fontId="17" fillId="4" borderId="34" xfId="0" applyFont="1" applyFill="1" applyBorder="1" applyAlignment="1" applyProtection="1"/>
  </cellXfs>
  <cellStyles count="1">
    <cellStyle name="Normal" xfId="0" builtinId="0"/>
  </cellStyles>
  <dxfs count="60"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O46"/>
  <sheetViews>
    <sheetView workbookViewId="0">
      <selection activeCell="C24" sqref="C24"/>
    </sheetView>
  </sheetViews>
  <sheetFormatPr defaultRowHeight="12.75"/>
  <cols>
    <col min="1" max="1" width="4.28515625" customWidth="1"/>
  </cols>
  <sheetData>
    <row r="1" spans="2:15" ht="25.5">
      <c r="B1" s="32" t="s">
        <v>55</v>
      </c>
      <c r="C1" s="32"/>
      <c r="D1" s="32"/>
      <c r="E1" s="151" t="s">
        <v>56</v>
      </c>
      <c r="F1" s="151"/>
      <c r="G1" s="151"/>
      <c r="H1" s="151"/>
      <c r="I1" s="151"/>
      <c r="J1" s="151"/>
      <c r="K1" s="151"/>
      <c r="L1" s="32"/>
      <c r="M1" s="32"/>
      <c r="N1" s="32"/>
      <c r="O1" s="32"/>
    </row>
    <row r="2" spans="2:15" ht="15" customHeight="1">
      <c r="B2" s="154" t="s">
        <v>60</v>
      </c>
      <c r="C2" s="155"/>
      <c r="D2" s="155"/>
      <c r="E2" s="155"/>
      <c r="F2" s="155"/>
      <c r="G2" s="155"/>
      <c r="H2" s="155"/>
      <c r="I2" s="155"/>
      <c r="J2" s="152" t="s">
        <v>88</v>
      </c>
      <c r="K2" s="153"/>
      <c r="L2" s="32"/>
      <c r="M2" s="32"/>
      <c r="N2" s="32"/>
      <c r="O2" s="32"/>
    </row>
    <row r="3" spans="2:15" ht="15" customHeight="1">
      <c r="B3" s="32"/>
      <c r="C3" s="32"/>
      <c r="D3" s="32"/>
      <c r="E3" s="33"/>
      <c r="F3" s="33"/>
      <c r="G3" s="33"/>
      <c r="H3" s="33"/>
      <c r="I3" s="33"/>
      <c r="J3" s="33"/>
      <c r="K3" s="33"/>
      <c r="L3" s="32"/>
      <c r="M3" s="32"/>
      <c r="N3" s="32"/>
      <c r="O3" s="32"/>
    </row>
    <row r="4" spans="2:15" ht="18.75">
      <c r="B4" s="36" t="s">
        <v>54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>
      <c r="B5" s="37" t="s">
        <v>78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2"/>
      <c r="N5" s="32"/>
      <c r="O5" s="32"/>
    </row>
    <row r="6" spans="2:1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2:15" ht="15.75">
      <c r="B7" s="32"/>
      <c r="C7" s="39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>
      <c r="B8" s="38" t="s">
        <v>76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2:1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>
      <c r="B10" s="38" t="s">
        <v>68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2:15">
      <c r="B12" s="38" t="s">
        <v>62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2:15">
      <c r="B13" s="38"/>
      <c r="C13" s="32" t="s">
        <v>63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>
      <c r="B15" s="32" t="s">
        <v>66</v>
      </c>
      <c r="C15" s="32" t="s">
        <v>69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>
      <c r="B16" s="32"/>
      <c r="C16" s="32" t="s">
        <v>70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>
      <c r="B18" s="38" t="s">
        <v>61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>
      <c r="B19" s="38"/>
      <c r="C19" s="32" t="s">
        <v>71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>
      <c r="B20" s="38"/>
      <c r="C20" s="32" t="s">
        <v>72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>
      <c r="B22" s="38" t="s">
        <v>73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>
      <c r="B24" s="38" t="s">
        <v>74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>
      <c r="B26" s="38" t="s">
        <v>75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>
      <c r="B27" s="38"/>
      <c r="C27" s="32" t="s">
        <v>64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>
      <c r="B28" s="3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>
      <c r="B29" s="38" t="s">
        <v>89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>
      <c r="B30" s="38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>
      <c r="B31" s="38" t="s">
        <v>90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>
      <c r="I32" s="32"/>
      <c r="J32" s="32"/>
      <c r="K32" s="32"/>
      <c r="L32" s="32"/>
      <c r="M32" s="32"/>
      <c r="N32" s="32"/>
      <c r="O32" s="32"/>
    </row>
    <row r="33" spans="1: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8.75">
      <c r="B34" s="56" t="s">
        <v>50</v>
      </c>
      <c r="C34" s="57"/>
      <c r="D34" s="57"/>
      <c r="E34" s="57"/>
      <c r="F34" s="57"/>
      <c r="G34" s="58"/>
      <c r="H34" s="58"/>
      <c r="I34" s="58"/>
      <c r="J34" s="58"/>
      <c r="K34" s="59"/>
      <c r="L34" s="32"/>
      <c r="M34" s="32"/>
      <c r="N34" s="32"/>
      <c r="O34" s="32"/>
    </row>
    <row r="35" spans="1:15">
      <c r="B35" s="60"/>
      <c r="C35" s="61"/>
      <c r="D35" s="61"/>
      <c r="E35" s="61"/>
      <c r="F35" s="61"/>
      <c r="G35" s="61"/>
      <c r="H35" s="61"/>
      <c r="I35" s="61"/>
      <c r="J35" s="61"/>
      <c r="K35" s="62"/>
      <c r="L35" s="32"/>
      <c r="M35" s="32"/>
      <c r="N35" s="32"/>
      <c r="O35" s="32"/>
    </row>
    <row r="36" spans="1:15">
      <c r="A36" t="s">
        <v>57</v>
      </c>
      <c r="B36" s="60" t="s">
        <v>51</v>
      </c>
      <c r="C36" s="61"/>
      <c r="D36" s="61"/>
      <c r="E36" s="61"/>
      <c r="F36" s="61"/>
      <c r="G36" s="61"/>
      <c r="H36" s="61"/>
      <c r="I36" s="61"/>
      <c r="J36" s="61"/>
      <c r="K36" s="62"/>
      <c r="L36" s="32"/>
      <c r="M36" s="32"/>
      <c r="N36" s="32"/>
      <c r="O36" s="32"/>
    </row>
    <row r="37" spans="1:15">
      <c r="A37" t="s">
        <v>57</v>
      </c>
      <c r="B37" s="60" t="s">
        <v>52</v>
      </c>
      <c r="C37" s="61"/>
      <c r="D37" s="61"/>
      <c r="E37" s="61"/>
      <c r="F37" s="61"/>
      <c r="G37" s="61"/>
      <c r="H37" s="61"/>
      <c r="I37" s="61"/>
      <c r="J37" s="61"/>
      <c r="K37" s="62"/>
      <c r="L37" s="32"/>
      <c r="M37" s="32"/>
      <c r="N37" s="32"/>
      <c r="O37" s="32"/>
    </row>
    <row r="38" spans="1:15">
      <c r="A38" t="s">
        <v>57</v>
      </c>
      <c r="B38" s="60" t="s">
        <v>53</v>
      </c>
      <c r="C38" s="61"/>
      <c r="D38" s="61"/>
      <c r="E38" s="61"/>
      <c r="F38" s="61"/>
      <c r="G38" s="61"/>
      <c r="H38" s="61"/>
      <c r="I38" s="61"/>
      <c r="J38" s="61"/>
      <c r="K38" s="62"/>
      <c r="L38" s="32"/>
      <c r="M38" s="32"/>
      <c r="N38" s="32"/>
      <c r="O38" s="32"/>
    </row>
    <row r="39" spans="1:15">
      <c r="A39" t="s">
        <v>57</v>
      </c>
      <c r="B39" s="60" t="s">
        <v>65</v>
      </c>
      <c r="C39" s="61"/>
      <c r="D39" s="61"/>
      <c r="E39" s="61"/>
      <c r="F39" s="61"/>
      <c r="G39" s="61"/>
      <c r="H39" s="61"/>
      <c r="I39" s="61"/>
      <c r="J39" s="61"/>
      <c r="K39" s="62"/>
      <c r="L39" s="32"/>
      <c r="M39" s="32"/>
      <c r="N39" s="32"/>
      <c r="O39" s="32"/>
    </row>
    <row r="40" spans="1:15">
      <c r="A40" t="s">
        <v>57</v>
      </c>
      <c r="B40" s="60" t="s">
        <v>67</v>
      </c>
      <c r="C40" s="61"/>
      <c r="D40" s="61"/>
      <c r="E40" s="61"/>
      <c r="F40" s="61"/>
      <c r="G40" s="61"/>
      <c r="H40" s="61"/>
      <c r="I40" s="61"/>
      <c r="J40" s="61"/>
      <c r="K40" s="62"/>
      <c r="L40" s="32"/>
      <c r="M40" s="32"/>
      <c r="N40" s="32"/>
      <c r="O40" s="32"/>
    </row>
    <row r="41" spans="1:15">
      <c r="A41" t="s">
        <v>57</v>
      </c>
      <c r="B41" s="63" t="s">
        <v>58</v>
      </c>
      <c r="C41" s="64"/>
      <c r="D41" s="64"/>
      <c r="E41" s="64"/>
      <c r="F41" s="64"/>
      <c r="G41" s="64"/>
      <c r="H41" s="64"/>
      <c r="I41" s="64"/>
      <c r="J41" s="64"/>
      <c r="K41" s="65"/>
      <c r="L41" s="32"/>
      <c r="M41" s="32"/>
      <c r="N41" s="32"/>
      <c r="O41" s="32"/>
    </row>
    <row r="42" spans="1:15" ht="13.5" thickBot="1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>
      <c r="A43" t="s">
        <v>57</v>
      </c>
      <c r="B43" s="112" t="s">
        <v>92</v>
      </c>
      <c r="C43" s="113"/>
      <c r="D43" s="113"/>
      <c r="E43" s="113"/>
      <c r="F43" s="113"/>
      <c r="G43" s="113"/>
      <c r="H43" s="113"/>
      <c r="I43" s="113"/>
      <c r="J43" s="113"/>
      <c r="K43" s="114"/>
      <c r="L43" s="32"/>
      <c r="M43" s="32"/>
      <c r="N43" s="32"/>
      <c r="O43" s="32"/>
    </row>
    <row r="44" spans="1:15" ht="13.5" thickBot="1">
      <c r="B44" s="115" t="s">
        <v>91</v>
      </c>
      <c r="C44" s="116"/>
      <c r="D44" s="116"/>
      <c r="E44" s="116"/>
      <c r="F44" s="116"/>
      <c r="G44" s="116"/>
      <c r="H44" s="116"/>
      <c r="I44" s="116"/>
      <c r="J44" s="116"/>
      <c r="K44" s="117"/>
    </row>
    <row r="45" spans="1:15"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5">
      <c r="B46" s="9"/>
      <c r="C46" s="9"/>
      <c r="D46" s="9"/>
      <c r="E46" s="9"/>
      <c r="F46" s="9"/>
      <c r="G46" s="9"/>
      <c r="H46" s="9"/>
      <c r="I46" s="9"/>
      <c r="J46" s="9"/>
      <c r="K46" s="9"/>
    </row>
  </sheetData>
  <sheetProtection password="DA45" sheet="1" objects="1" scenarios="1"/>
  <mergeCells count="3">
    <mergeCell ref="E1:K1"/>
    <mergeCell ref="J2:K2"/>
    <mergeCell ref="B2:I2"/>
  </mergeCells>
  <phoneticPr fontId="10" type="noConversion"/>
  <printOptions horizontalCentered="1"/>
  <pageMargins left="0.5" right="0.5" top="1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R51"/>
  <sheetViews>
    <sheetView tabSelected="1" topLeftCell="B8" zoomScale="130" workbookViewId="0">
      <selection activeCell="E22" sqref="E22"/>
    </sheetView>
  </sheetViews>
  <sheetFormatPr defaultRowHeight="15" customHeight="1"/>
  <cols>
    <col min="1" max="1" width="3.28515625" style="1" customWidth="1"/>
    <col min="2" max="2" width="55.140625" customWidth="1"/>
    <col min="3" max="3" width="13.5703125" customWidth="1"/>
    <col min="4" max="4" width="13.42578125" style="1" customWidth="1"/>
    <col min="5" max="5" width="14.140625" customWidth="1"/>
    <col min="15" max="15" width="10.85546875" customWidth="1"/>
    <col min="16" max="16" width="11.85546875" customWidth="1"/>
    <col min="18" max="19" width="9.7109375" customWidth="1"/>
  </cols>
  <sheetData>
    <row r="1" spans="1:18" ht="15" customHeight="1">
      <c r="A1" s="4"/>
      <c r="B1" s="15"/>
      <c r="C1" s="4"/>
      <c r="D1" s="4"/>
      <c r="E1" s="4"/>
    </row>
    <row r="2" spans="1:18" ht="15" customHeight="1">
      <c r="A2" s="4"/>
      <c r="B2" s="177" t="s">
        <v>17</v>
      </c>
      <c r="C2" s="178"/>
      <c r="D2" s="178"/>
      <c r="E2" s="178"/>
      <c r="N2" s="12" t="s">
        <v>24</v>
      </c>
      <c r="O2" s="167" t="s">
        <v>1</v>
      </c>
      <c r="P2" s="167"/>
      <c r="Q2" s="167"/>
      <c r="R2" s="167"/>
    </row>
    <row r="3" spans="1:18" ht="15" customHeight="1">
      <c r="A3" s="4"/>
      <c r="B3" s="177" t="s">
        <v>18</v>
      </c>
      <c r="C3" s="178"/>
      <c r="D3" s="178"/>
      <c r="E3" s="178"/>
      <c r="O3" s="11" t="s">
        <v>49</v>
      </c>
      <c r="P3" s="12">
        <v>1</v>
      </c>
      <c r="Q3" s="28"/>
      <c r="R3" s="28"/>
    </row>
    <row r="4" spans="1:18" ht="15" customHeight="1">
      <c r="A4" s="4"/>
      <c r="B4" s="7" t="s">
        <v>59</v>
      </c>
      <c r="C4" s="3"/>
      <c r="D4" s="148" t="s">
        <v>97</v>
      </c>
      <c r="E4" s="3"/>
      <c r="N4" s="31" t="s">
        <v>48</v>
      </c>
      <c r="O4" s="11" t="s">
        <v>2</v>
      </c>
      <c r="P4" s="12">
        <v>2</v>
      </c>
      <c r="Q4" s="12">
        <v>12.5</v>
      </c>
      <c r="R4" s="10" t="s">
        <v>10</v>
      </c>
    </row>
    <row r="5" spans="1:18" ht="15" customHeight="1" thickBot="1">
      <c r="A5" s="4"/>
      <c r="B5" s="7"/>
      <c r="C5" s="3"/>
      <c r="D5" s="4"/>
      <c r="E5" s="3"/>
      <c r="N5" s="31" t="s">
        <v>10</v>
      </c>
      <c r="O5" s="11" t="s">
        <v>6</v>
      </c>
      <c r="P5" s="12">
        <v>3</v>
      </c>
      <c r="Q5" s="12">
        <v>0.88500000000000001</v>
      </c>
      <c r="R5" s="10" t="s">
        <v>7</v>
      </c>
    </row>
    <row r="6" spans="1:18" ht="15" customHeight="1">
      <c r="A6" s="4"/>
      <c r="B6" s="144" t="s">
        <v>95</v>
      </c>
      <c r="C6" s="118"/>
      <c r="D6" s="118"/>
      <c r="E6" s="118"/>
      <c r="N6" s="31" t="s">
        <v>20</v>
      </c>
      <c r="O6" s="11" t="s">
        <v>3</v>
      </c>
      <c r="P6" s="12">
        <v>4</v>
      </c>
      <c r="Q6" s="12">
        <v>8.66</v>
      </c>
      <c r="R6" s="10" t="s">
        <v>10</v>
      </c>
    </row>
    <row r="7" spans="1:18" ht="15" customHeight="1" thickBot="1">
      <c r="A7" s="4"/>
      <c r="B7" s="145" t="s">
        <v>96</v>
      </c>
      <c r="C7" s="118"/>
      <c r="D7" s="118"/>
      <c r="E7" s="118"/>
      <c r="N7" s="31" t="s">
        <v>21</v>
      </c>
      <c r="O7" s="11" t="s">
        <v>4</v>
      </c>
      <c r="P7" s="12">
        <v>5</v>
      </c>
      <c r="Q7" s="12">
        <v>61.7</v>
      </c>
      <c r="R7" s="10" t="s">
        <v>5</v>
      </c>
    </row>
    <row r="8" spans="1:18" ht="15" customHeight="1" thickBot="1">
      <c r="A8" s="4"/>
      <c r="B8" s="146"/>
      <c r="C8" s="3"/>
      <c r="D8" s="4"/>
      <c r="E8" s="3"/>
      <c r="N8" s="31" t="s">
        <v>22</v>
      </c>
      <c r="O8" s="29" t="s">
        <v>11</v>
      </c>
      <c r="P8" s="12">
        <v>6</v>
      </c>
      <c r="Q8" s="12">
        <v>6.67</v>
      </c>
      <c r="R8" s="10" t="s">
        <v>25</v>
      </c>
    </row>
    <row r="9" spans="1:18" ht="15" customHeight="1">
      <c r="A9" s="4"/>
      <c r="B9" s="141" t="s">
        <v>40</v>
      </c>
      <c r="C9" s="142" t="s">
        <v>15</v>
      </c>
      <c r="D9" s="79" t="s">
        <v>42</v>
      </c>
      <c r="E9" s="80" t="s">
        <v>30</v>
      </c>
      <c r="O9" s="11" t="s">
        <v>8</v>
      </c>
      <c r="P9" s="30">
        <v>7</v>
      </c>
      <c r="Q9" s="12">
        <v>6.89</v>
      </c>
      <c r="R9" s="10" t="s">
        <v>10</v>
      </c>
    </row>
    <row r="10" spans="1:18" ht="18.75" customHeight="1">
      <c r="A10" s="4"/>
      <c r="B10" s="81" t="s">
        <v>41</v>
      </c>
      <c r="C10" s="140">
        <v>2</v>
      </c>
      <c r="D10" s="83">
        <f ca="1">LOOKUP(C10,P3:P9,Q3:Q11)</f>
        <v>12.5</v>
      </c>
      <c r="E10" s="84" t="str">
        <f>LOOKUP($C$10,$P$3:$P$9,$R$3:$R$9)</f>
        <v>Gallons</v>
      </c>
    </row>
    <row r="11" spans="1:18" ht="18.75" customHeight="1">
      <c r="A11" s="4"/>
      <c r="B11" s="85"/>
      <c r="C11" s="86"/>
      <c r="D11" s="87"/>
      <c r="E11" s="88"/>
      <c r="Q11" s="12"/>
      <c r="R11" s="10"/>
    </row>
    <row r="12" spans="1:18" ht="15" customHeight="1" thickBot="1">
      <c r="A12" s="4"/>
      <c r="B12" s="89" t="s">
        <v>77</v>
      </c>
      <c r="C12" s="90"/>
      <c r="D12" s="91" t="s">
        <v>43</v>
      </c>
      <c r="E12" s="14">
        <v>3.45</v>
      </c>
      <c r="G12" s="9"/>
    </row>
    <row r="13" spans="1:18" ht="15" customHeight="1">
      <c r="A13" s="4"/>
      <c r="B13" s="18"/>
      <c r="C13" s="19"/>
      <c r="D13" s="20"/>
      <c r="E13" s="3"/>
      <c r="G13" s="9"/>
    </row>
    <row r="14" spans="1:18" ht="15" customHeight="1" thickBot="1">
      <c r="A14" s="4"/>
      <c r="B14" s="19"/>
      <c r="C14" s="19"/>
      <c r="D14" s="20"/>
      <c r="E14" s="3"/>
    </row>
    <row r="15" spans="1:18" ht="15" customHeight="1">
      <c r="A15" s="4"/>
      <c r="B15" s="92"/>
      <c r="C15" s="174" t="s">
        <v>12</v>
      </c>
      <c r="D15" s="175"/>
      <c r="E15" s="176"/>
      <c r="F15" s="5"/>
    </row>
    <row r="16" spans="1:18" ht="15" customHeight="1" thickBot="1">
      <c r="A16" s="4"/>
      <c r="B16" s="93" t="s">
        <v>35</v>
      </c>
      <c r="C16" s="94" t="s">
        <v>9</v>
      </c>
      <c r="D16" s="95" t="s">
        <v>13</v>
      </c>
      <c r="E16" s="96" t="s">
        <v>14</v>
      </c>
      <c r="F16" s="1"/>
    </row>
    <row r="17" spans="1:13" ht="18" customHeight="1">
      <c r="A17" s="4"/>
      <c r="B17" s="97" t="s">
        <v>23</v>
      </c>
      <c r="C17" s="147">
        <v>3</v>
      </c>
      <c r="D17" s="66">
        <v>1234</v>
      </c>
      <c r="E17" s="67">
        <v>2600</v>
      </c>
    </row>
    <row r="18" spans="1:13" ht="18" customHeight="1" thickBot="1">
      <c r="A18" s="4"/>
      <c r="B18" s="179" t="str">
        <f>IF(AND($C$17&lt;5,$C$17&gt;1)," Step 4. Type beginning reading in D17and ending reading in E17"," ")</f>
        <v xml:space="preserve"> Step 4. Type beginning reading in D17and ending reading in E17</v>
      </c>
      <c r="C18" s="180"/>
      <c r="D18" s="101"/>
      <c r="E18" s="102"/>
    </row>
    <row r="19" spans="1:13" ht="18" customHeight="1" thickBot="1">
      <c r="A19" s="4"/>
      <c r="B19" s="3"/>
      <c r="C19" s="3"/>
      <c r="D19" s="21"/>
      <c r="E19" s="21"/>
    </row>
    <row r="20" spans="1:13" ht="15" customHeight="1">
      <c r="A20" s="4"/>
      <c r="B20" s="103"/>
      <c r="C20" s="183" t="str">
        <f>IF(C17=5, "No meter - Estimate Pumping Volume", " ")</f>
        <v xml:space="preserve"> </v>
      </c>
      <c r="D20" s="183"/>
      <c r="E20" s="184"/>
    </row>
    <row r="21" spans="1:13" ht="15" customHeight="1">
      <c r="A21" s="4"/>
      <c r="B21" s="104"/>
      <c r="C21" s="105"/>
      <c r="D21" s="119" t="str">
        <f>IF(C17=5, "Acres Irrigated"," ")</f>
        <v xml:space="preserve"> </v>
      </c>
      <c r="E21" s="120" t="str">
        <f>IF(C17=5, "Inches applied", " ")</f>
        <v xml:space="preserve"> </v>
      </c>
      <c r="M21" s="6"/>
    </row>
    <row r="22" spans="1:13" ht="15" customHeight="1" thickBot="1">
      <c r="A22" s="4"/>
      <c r="B22" s="185" t="str">
        <f>IF($C$17=5,"Step 4.  Type acres irrigated in  D22 and gross inches applied in E22"," ")</f>
        <v xml:space="preserve"> </v>
      </c>
      <c r="C22" s="186"/>
      <c r="D22" s="149"/>
      <c r="E22" s="150"/>
    </row>
    <row r="23" spans="1:13" ht="15" customHeight="1" thickBot="1">
      <c r="A23" s="4"/>
      <c r="B23" s="22"/>
      <c r="C23" s="3"/>
      <c r="D23" s="4"/>
      <c r="E23" s="3"/>
    </row>
    <row r="24" spans="1:13" ht="15" customHeight="1" thickBot="1">
      <c r="A24" s="4"/>
      <c r="B24" s="181" t="s">
        <v>0</v>
      </c>
      <c r="C24" s="182"/>
      <c r="D24" s="106"/>
      <c r="E24" s="3"/>
    </row>
    <row r="25" spans="1:13" ht="15" customHeight="1">
      <c r="A25" s="4"/>
      <c r="B25" s="107" t="s">
        <v>36</v>
      </c>
      <c r="C25" s="13">
        <v>125</v>
      </c>
      <c r="D25" s="84" t="s">
        <v>29</v>
      </c>
      <c r="E25" s="19"/>
      <c r="F25" s="2"/>
      <c r="G25" s="2"/>
      <c r="H25" s="2"/>
      <c r="I25" s="2"/>
    </row>
    <row r="26" spans="1:13" ht="15" customHeight="1">
      <c r="A26" s="4"/>
      <c r="B26" s="108" t="s">
        <v>37</v>
      </c>
      <c r="C26" s="8">
        <v>45</v>
      </c>
      <c r="D26" s="84" t="s">
        <v>28</v>
      </c>
      <c r="E26" s="19"/>
      <c r="F26" s="2"/>
      <c r="G26" s="2"/>
      <c r="H26" s="2"/>
      <c r="I26" s="2"/>
    </row>
    <row r="27" spans="1:13" ht="15" customHeight="1" thickBot="1">
      <c r="A27" s="4"/>
      <c r="B27" s="109" t="s">
        <v>38</v>
      </c>
      <c r="C27" s="143">
        <v>3500</v>
      </c>
      <c r="D27" s="110" t="str">
        <f>IF(C10=1," ",E10)</f>
        <v>Gallons</v>
      </c>
      <c r="E27" s="19"/>
      <c r="F27" s="2"/>
      <c r="G27" s="2"/>
      <c r="H27" s="2"/>
      <c r="I27" s="2"/>
    </row>
    <row r="28" spans="1:13" ht="15" customHeight="1">
      <c r="A28" s="4"/>
      <c r="B28" s="25"/>
      <c r="C28" s="26"/>
      <c r="D28" s="27"/>
      <c r="E28" s="19"/>
      <c r="F28" s="2"/>
      <c r="G28" s="2"/>
      <c r="H28" s="2"/>
      <c r="I28" s="2"/>
    </row>
    <row r="29" spans="1:13" ht="15" customHeight="1" thickBot="1">
      <c r="A29" s="4"/>
      <c r="B29" s="25"/>
      <c r="C29" s="26"/>
      <c r="D29" s="27"/>
      <c r="E29" s="19"/>
      <c r="F29" s="2"/>
      <c r="G29" s="2"/>
      <c r="H29" s="2"/>
      <c r="I29" s="2"/>
    </row>
    <row r="30" spans="1:13" ht="15" customHeight="1">
      <c r="A30" s="4"/>
      <c r="B30" s="156" t="s">
        <v>39</v>
      </c>
      <c r="C30" s="157"/>
      <c r="D30" s="157"/>
      <c r="E30" s="158"/>
      <c r="F30" s="2"/>
      <c r="G30" s="2"/>
      <c r="H30" s="2"/>
      <c r="I30" s="2"/>
    </row>
    <row r="31" spans="1:13" ht="15" customHeight="1">
      <c r="A31" s="4"/>
      <c r="B31" s="69" t="s">
        <v>27</v>
      </c>
      <c r="C31" s="111">
        <f>IF(C17=2,(E17-D17)/27154,IF(C17=3,E17-D17,IF(C17=4,(E17-D17)*12,IF(C17=5,D22*E22,0))))</f>
        <v>1366</v>
      </c>
      <c r="D31" s="159" t="s">
        <v>45</v>
      </c>
      <c r="E31" s="160"/>
    </row>
    <row r="32" spans="1:13" ht="15" customHeight="1">
      <c r="A32" s="4"/>
      <c r="B32" s="69" t="s">
        <v>32</v>
      </c>
      <c r="C32" s="70">
        <f>+C31*(C25+(C26*2.31))/8.75</f>
        <v>35742.365714285719</v>
      </c>
      <c r="D32" s="159" t="s">
        <v>44</v>
      </c>
      <c r="E32" s="170"/>
    </row>
    <row r="33" spans="1:5" ht="15" customHeight="1">
      <c r="A33" s="4"/>
      <c r="B33" s="69" t="s">
        <v>33</v>
      </c>
      <c r="C33" s="71">
        <f>IF(C27&gt;0,C32/C27,0)</f>
        <v>10.212104489795919</v>
      </c>
      <c r="D33" s="159" t="s">
        <v>46</v>
      </c>
      <c r="E33" s="170"/>
    </row>
    <row r="34" spans="1:5" ht="15" customHeight="1">
      <c r="A34" s="4"/>
      <c r="B34" s="69" t="s">
        <v>34</v>
      </c>
      <c r="C34" s="68">
        <f ca="1">IF($D$10&gt;0,+C33/D10*100," ")</f>
        <v>81.696835918367356</v>
      </c>
      <c r="D34" s="159" t="s">
        <v>47</v>
      </c>
      <c r="E34" s="170"/>
    </row>
    <row r="35" spans="1:5" ht="15" customHeight="1">
      <c r="A35" s="4"/>
      <c r="B35" s="72"/>
      <c r="C35" s="73"/>
      <c r="D35" s="171"/>
      <c r="E35" s="170"/>
    </row>
    <row r="36" spans="1:5" ht="15" customHeight="1">
      <c r="A36" s="4"/>
      <c r="B36" s="69" t="s">
        <v>16</v>
      </c>
      <c r="C36" s="111">
        <f ca="1">IF(C33&gt;0,((100-C34)/100)*C27," ")</f>
        <v>640.61074285714255</v>
      </c>
      <c r="D36" s="172" t="str">
        <f>E10</f>
        <v>Gallons</v>
      </c>
      <c r="E36" s="170"/>
    </row>
    <row r="37" spans="1:5" ht="15" customHeight="1">
      <c r="A37" s="4"/>
      <c r="B37" s="69"/>
      <c r="C37" s="74"/>
      <c r="D37" s="173"/>
      <c r="E37" s="160"/>
    </row>
    <row r="38" spans="1:5" ht="15" customHeight="1" thickBot="1">
      <c r="A38" s="4"/>
      <c r="B38" s="75" t="s">
        <v>31</v>
      </c>
      <c r="C38" s="76">
        <f ca="1">IF(C33&gt;0,C36*E12," ")</f>
        <v>2210.107062857142</v>
      </c>
      <c r="D38" s="168"/>
      <c r="E38" s="169"/>
    </row>
    <row r="39" spans="1:5" ht="15" customHeight="1" thickBot="1">
      <c r="A39" s="4"/>
      <c r="B39" s="41"/>
      <c r="C39" s="42"/>
      <c r="D39" s="122"/>
      <c r="E39" s="123"/>
    </row>
    <row r="40" spans="1:5" ht="15" customHeight="1">
      <c r="A40" s="4"/>
      <c r="B40" s="161" t="s">
        <v>94</v>
      </c>
      <c r="C40" s="162"/>
      <c r="D40" s="162"/>
      <c r="E40" s="163"/>
    </row>
    <row r="41" spans="1:5" ht="15" customHeight="1">
      <c r="A41" s="4"/>
      <c r="B41" s="164" t="s">
        <v>84</v>
      </c>
      <c r="C41" s="165"/>
      <c r="D41" s="165"/>
      <c r="E41" s="166"/>
    </row>
    <row r="42" spans="1:5" ht="15" customHeight="1">
      <c r="A42" s="4"/>
      <c r="B42" s="43"/>
      <c r="C42" s="44"/>
      <c r="D42" s="124"/>
      <c r="E42" s="125"/>
    </row>
    <row r="43" spans="1:5" ht="15" customHeight="1">
      <c r="A43" s="4"/>
      <c r="B43" s="46" t="s">
        <v>79</v>
      </c>
      <c r="C43" s="50">
        <v>7</v>
      </c>
      <c r="D43" s="127" t="s">
        <v>83</v>
      </c>
      <c r="E43" s="128"/>
    </row>
    <row r="44" spans="1:5" ht="15" customHeight="1">
      <c r="A44" s="4"/>
      <c r="B44" s="46" t="s">
        <v>81</v>
      </c>
      <c r="C44" s="51">
        <v>6.5</v>
      </c>
      <c r="D44" s="45" t="s">
        <v>82</v>
      </c>
      <c r="E44" s="128"/>
    </row>
    <row r="45" spans="1:5" ht="15" customHeight="1" thickBot="1">
      <c r="A45" s="4"/>
      <c r="B45" s="47" t="s">
        <v>80</v>
      </c>
      <c r="C45" s="48">
        <f ca="1">PV(($C$44/100),$C$43,$C$38,0,0)*-1</f>
        <v>12121.375883974995</v>
      </c>
      <c r="D45" s="49"/>
      <c r="E45" s="130"/>
    </row>
    <row r="46" spans="1:5" ht="15" customHeight="1" thickBot="1">
      <c r="A46" s="4"/>
      <c r="B46" s="52"/>
      <c r="C46" s="53"/>
      <c r="D46" s="53"/>
      <c r="E46" s="131"/>
    </row>
    <row r="47" spans="1:5" ht="15" customHeight="1">
      <c r="A47" s="4"/>
      <c r="B47" s="54" t="s">
        <v>85</v>
      </c>
      <c r="C47" s="55"/>
      <c r="D47" s="132"/>
      <c r="E47" s="40"/>
    </row>
    <row r="48" spans="1:5" ht="15" customHeight="1">
      <c r="A48" s="4"/>
      <c r="B48" s="133" t="s">
        <v>86</v>
      </c>
      <c r="C48" s="134"/>
      <c r="D48" s="4"/>
      <c r="E48" s="3"/>
    </row>
    <row r="49" spans="1:5" ht="15" customHeight="1">
      <c r="A49" s="4"/>
      <c r="B49" s="135" t="s">
        <v>26</v>
      </c>
      <c r="C49" s="134"/>
      <c r="D49" s="4"/>
      <c r="E49" s="3"/>
    </row>
    <row r="50" spans="1:5" ht="15" customHeight="1">
      <c r="A50" s="4"/>
      <c r="B50" s="135" t="s">
        <v>19</v>
      </c>
      <c r="C50" s="134"/>
      <c r="D50" s="4"/>
      <c r="E50" s="3"/>
    </row>
    <row r="51" spans="1:5" ht="15" customHeight="1" thickBot="1">
      <c r="A51" s="4"/>
      <c r="B51" s="136" t="s">
        <v>87</v>
      </c>
      <c r="C51" s="137"/>
      <c r="D51" s="4"/>
      <c r="E51" s="3"/>
    </row>
  </sheetData>
  <sheetProtection password="DA45" sheet="1" objects="1" scenarios="1"/>
  <mergeCells count="19">
    <mergeCell ref="B24:C24"/>
    <mergeCell ref="C20:E20"/>
    <mergeCell ref="B22:C22"/>
    <mergeCell ref="B30:E30"/>
    <mergeCell ref="D31:E31"/>
    <mergeCell ref="B40:E40"/>
    <mergeCell ref="B41:E41"/>
    <mergeCell ref="O2:R2"/>
    <mergeCell ref="D38:E38"/>
    <mergeCell ref="D34:E34"/>
    <mergeCell ref="D35:E35"/>
    <mergeCell ref="D36:E36"/>
    <mergeCell ref="D37:E37"/>
    <mergeCell ref="C15:E15"/>
    <mergeCell ref="D33:E33"/>
    <mergeCell ref="D32:E32"/>
    <mergeCell ref="B2:E2"/>
    <mergeCell ref="B3:E3"/>
    <mergeCell ref="B18:C18"/>
  </mergeCells>
  <phoneticPr fontId="10" type="noConversion"/>
  <conditionalFormatting sqref="D17">
    <cfRule type="expression" dxfId="59" priority="1" stopIfTrue="1">
      <formula>C17&lt;5</formula>
    </cfRule>
  </conditionalFormatting>
  <conditionalFormatting sqref="C20:E20">
    <cfRule type="expression" dxfId="58" priority="2" stopIfTrue="1">
      <formula>C17=5</formula>
    </cfRule>
  </conditionalFormatting>
  <conditionalFormatting sqref="D21">
    <cfRule type="expression" dxfId="57" priority="3" stopIfTrue="1">
      <formula>C17=5</formula>
    </cfRule>
  </conditionalFormatting>
  <conditionalFormatting sqref="B9">
    <cfRule type="expression" dxfId="56" priority="4" stopIfTrue="1">
      <formula>C10=1</formula>
    </cfRule>
  </conditionalFormatting>
  <conditionalFormatting sqref="B16">
    <cfRule type="expression" dxfId="55" priority="5" stopIfTrue="1">
      <formula>C17&gt;1</formula>
    </cfRule>
  </conditionalFormatting>
  <conditionalFormatting sqref="B25:B27">
    <cfRule type="expression" dxfId="54" priority="6" stopIfTrue="1">
      <formula>C25&gt;0</formula>
    </cfRule>
  </conditionalFormatting>
  <conditionalFormatting sqref="B22:C22">
    <cfRule type="expression" dxfId="53" priority="7" stopIfTrue="1">
      <formula>D22&gt;0</formula>
    </cfRule>
  </conditionalFormatting>
  <conditionalFormatting sqref="D22">
    <cfRule type="expression" dxfId="52" priority="8" stopIfTrue="1">
      <formula>C17=5</formula>
    </cfRule>
  </conditionalFormatting>
  <conditionalFormatting sqref="E22">
    <cfRule type="expression" dxfId="51" priority="9" stopIfTrue="1">
      <formula>C17=5</formula>
    </cfRule>
  </conditionalFormatting>
  <conditionalFormatting sqref="E17">
    <cfRule type="expression" dxfId="50" priority="10" stopIfTrue="1">
      <formula>C17&lt;5</formula>
    </cfRule>
  </conditionalFormatting>
  <conditionalFormatting sqref="D23">
    <cfRule type="cellIs" dxfId="49" priority="11" stopIfTrue="1" operator="equal">
      <formula>0</formula>
    </cfRule>
  </conditionalFormatting>
  <conditionalFormatting sqref="D18:E19">
    <cfRule type="cellIs" dxfId="48" priority="12" stopIfTrue="1" operator="greaterThanOrEqual">
      <formula>0</formula>
    </cfRule>
  </conditionalFormatting>
  <conditionalFormatting sqref="B18:C18">
    <cfRule type="cellIs" dxfId="47" priority="13" stopIfTrue="1" operator="notEqual">
      <formula>"c16,4"</formula>
    </cfRule>
  </conditionalFormatting>
  <conditionalFormatting sqref="B12">
    <cfRule type="expression" dxfId="46" priority="14" stopIfTrue="1">
      <formula>$E$12&gt;0</formula>
    </cfRule>
  </conditionalFormatting>
  <conditionalFormatting sqref="E24">
    <cfRule type="expression" dxfId="45" priority="15" stopIfTrue="1">
      <formula>"c16=5"</formula>
    </cfRule>
  </conditionalFormatting>
  <pageMargins left="0.5" right="0.5" top="0.75" bottom="0.75" header="0" footer="0"/>
  <pageSetup paperSize="270" orientation="portrait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R51"/>
  <sheetViews>
    <sheetView topLeftCell="A7" zoomScale="130" workbookViewId="0">
      <selection activeCell="D17" sqref="D17:E17"/>
    </sheetView>
  </sheetViews>
  <sheetFormatPr defaultRowHeight="15" customHeight="1"/>
  <cols>
    <col min="1" max="1" width="3.28515625" style="1" customWidth="1"/>
    <col min="2" max="2" width="55.140625" customWidth="1"/>
    <col min="3" max="3" width="13.5703125" customWidth="1"/>
    <col min="4" max="4" width="13.42578125" style="1" customWidth="1"/>
    <col min="5" max="5" width="14.140625" customWidth="1"/>
    <col min="16" max="16" width="11.85546875" customWidth="1"/>
    <col min="18" max="19" width="9.7109375" customWidth="1"/>
  </cols>
  <sheetData>
    <row r="1" spans="1:18" ht="15" customHeight="1">
      <c r="A1" s="4"/>
      <c r="B1" s="15"/>
      <c r="C1" s="4"/>
      <c r="D1" s="4"/>
      <c r="E1" s="4"/>
    </row>
    <row r="2" spans="1:18" ht="15" customHeight="1">
      <c r="A2" s="4"/>
      <c r="B2" s="177" t="s">
        <v>17</v>
      </c>
      <c r="C2" s="178"/>
      <c r="D2" s="178"/>
      <c r="E2" s="178"/>
      <c r="N2" s="12" t="s">
        <v>24</v>
      </c>
      <c r="O2" s="167" t="s">
        <v>1</v>
      </c>
      <c r="P2" s="167"/>
      <c r="Q2" s="167"/>
      <c r="R2" s="167"/>
    </row>
    <row r="3" spans="1:18" ht="15" customHeight="1">
      <c r="A3" s="4"/>
      <c r="B3" s="177" t="s">
        <v>18</v>
      </c>
      <c r="C3" s="178"/>
      <c r="D3" s="178"/>
      <c r="E3" s="178"/>
      <c r="O3" s="11" t="s">
        <v>49</v>
      </c>
      <c r="P3" s="12">
        <v>1</v>
      </c>
      <c r="Q3" s="28"/>
      <c r="R3" s="28"/>
    </row>
    <row r="4" spans="1:18" ht="15" customHeight="1">
      <c r="A4" s="4"/>
      <c r="B4" s="7" t="s">
        <v>59</v>
      </c>
      <c r="C4" s="3"/>
      <c r="D4" s="16" t="s">
        <v>88</v>
      </c>
      <c r="E4" s="3"/>
      <c r="N4" s="31" t="s">
        <v>48</v>
      </c>
      <c r="O4" s="11" t="s">
        <v>2</v>
      </c>
      <c r="P4" s="12">
        <v>2</v>
      </c>
      <c r="Q4" s="12">
        <v>12.5</v>
      </c>
      <c r="R4" s="10" t="s">
        <v>10</v>
      </c>
    </row>
    <row r="5" spans="1:18" ht="15" customHeight="1" thickBot="1">
      <c r="A5" s="4"/>
      <c r="B5" s="7"/>
      <c r="C5" s="3"/>
      <c r="D5" s="4"/>
      <c r="E5" s="3"/>
      <c r="N5" s="31" t="s">
        <v>10</v>
      </c>
      <c r="O5" s="11" t="s">
        <v>6</v>
      </c>
      <c r="P5" s="12">
        <v>3</v>
      </c>
      <c r="Q5" s="12">
        <v>0.88500000000000001</v>
      </c>
      <c r="R5" s="10" t="s">
        <v>7</v>
      </c>
    </row>
    <row r="6" spans="1:18" ht="15" customHeight="1">
      <c r="A6" s="4"/>
      <c r="B6" s="138" t="s">
        <v>93</v>
      </c>
      <c r="C6" s="118"/>
      <c r="D6" s="118"/>
      <c r="E6" s="118"/>
      <c r="N6" s="31" t="s">
        <v>20</v>
      </c>
      <c r="O6" s="11" t="s">
        <v>3</v>
      </c>
      <c r="P6" s="12">
        <v>4</v>
      </c>
      <c r="Q6" s="12">
        <v>8.66</v>
      </c>
      <c r="R6" s="10" t="s">
        <v>10</v>
      </c>
    </row>
    <row r="7" spans="1:18" ht="15" customHeight="1" thickBot="1">
      <c r="A7" s="4"/>
      <c r="B7" s="35"/>
      <c r="C7" s="118"/>
      <c r="D7" s="118"/>
      <c r="E7" s="118"/>
      <c r="N7" s="31" t="s">
        <v>21</v>
      </c>
      <c r="O7" s="11" t="s">
        <v>4</v>
      </c>
      <c r="P7" s="12">
        <v>5</v>
      </c>
      <c r="Q7" s="12">
        <v>61.7</v>
      </c>
      <c r="R7" s="10" t="s">
        <v>5</v>
      </c>
    </row>
    <row r="8" spans="1:18" ht="15" customHeight="1" thickBot="1">
      <c r="A8" s="4"/>
      <c r="B8" s="34"/>
      <c r="C8" s="3"/>
      <c r="D8" s="4"/>
      <c r="E8" s="3"/>
      <c r="N8" s="31" t="s">
        <v>22</v>
      </c>
      <c r="O8" s="29" t="s">
        <v>11</v>
      </c>
      <c r="P8" s="12">
        <v>6</v>
      </c>
      <c r="Q8" s="12">
        <v>6.67</v>
      </c>
      <c r="R8" s="10" t="s">
        <v>25</v>
      </c>
    </row>
    <row r="9" spans="1:18" ht="15" customHeight="1">
      <c r="A9" s="4"/>
      <c r="B9" s="77" t="s">
        <v>40</v>
      </c>
      <c r="C9" s="78" t="s">
        <v>15</v>
      </c>
      <c r="D9" s="79" t="s">
        <v>42</v>
      </c>
      <c r="E9" s="80" t="s">
        <v>30</v>
      </c>
      <c r="O9" s="11" t="s">
        <v>8</v>
      </c>
      <c r="P9" s="30">
        <v>7</v>
      </c>
      <c r="Q9" s="12">
        <v>6.89</v>
      </c>
      <c r="R9" s="10" t="s">
        <v>10</v>
      </c>
    </row>
    <row r="10" spans="1:18" ht="18.75" customHeight="1">
      <c r="A10" s="4"/>
      <c r="B10" s="81" t="s">
        <v>41</v>
      </c>
      <c r="C10" s="82">
        <v>2</v>
      </c>
      <c r="D10" s="83">
        <f ca="1">LOOKUP(C10,P3:P9,Q3:Q11)</f>
        <v>12.5</v>
      </c>
      <c r="E10" s="84" t="str">
        <f>LOOKUP($C$10,$P$3:$P$9,$R$3:$R$9)</f>
        <v>Gallons</v>
      </c>
    </row>
    <row r="11" spans="1:18" ht="18.75" customHeight="1">
      <c r="A11" s="4"/>
      <c r="B11" s="85"/>
      <c r="C11" s="86"/>
      <c r="D11" s="87"/>
      <c r="E11" s="88"/>
      <c r="Q11" s="12"/>
      <c r="R11" s="10"/>
    </row>
    <row r="12" spans="1:18" ht="15" customHeight="1" thickBot="1">
      <c r="A12" s="4"/>
      <c r="B12" s="89" t="s">
        <v>77</v>
      </c>
      <c r="C12" s="90"/>
      <c r="D12" s="91" t="s">
        <v>43</v>
      </c>
      <c r="E12" s="17">
        <v>2.1</v>
      </c>
      <c r="G12" s="9"/>
    </row>
    <row r="13" spans="1:18" ht="15" customHeight="1">
      <c r="A13" s="4"/>
      <c r="B13" s="18"/>
      <c r="C13" s="19"/>
      <c r="D13" s="20"/>
      <c r="E13" s="3"/>
      <c r="G13" s="9"/>
    </row>
    <row r="14" spans="1:18" ht="15" customHeight="1" thickBot="1">
      <c r="A14" s="4"/>
      <c r="B14" s="19"/>
      <c r="C14" s="19"/>
      <c r="D14" s="20"/>
      <c r="E14" s="3"/>
    </row>
    <row r="15" spans="1:18" ht="15" customHeight="1">
      <c r="A15" s="4"/>
      <c r="B15" s="92"/>
      <c r="C15" s="174" t="s">
        <v>12</v>
      </c>
      <c r="D15" s="175"/>
      <c r="E15" s="176"/>
      <c r="F15" s="5"/>
    </row>
    <row r="16" spans="1:18" ht="15" customHeight="1" thickBot="1">
      <c r="A16" s="4"/>
      <c r="B16" s="93" t="s">
        <v>35</v>
      </c>
      <c r="C16" s="94" t="s">
        <v>9</v>
      </c>
      <c r="D16" s="95" t="s">
        <v>13</v>
      </c>
      <c r="E16" s="96" t="s">
        <v>14</v>
      </c>
      <c r="F16" s="1"/>
    </row>
    <row r="17" spans="1:13" ht="18" customHeight="1">
      <c r="A17" s="4"/>
      <c r="B17" s="97" t="s">
        <v>23</v>
      </c>
      <c r="C17" s="98">
        <v>3</v>
      </c>
      <c r="D17" s="99">
        <v>1254</v>
      </c>
      <c r="E17" s="100">
        <v>2841</v>
      </c>
    </row>
    <row r="18" spans="1:13" ht="18" customHeight="1" thickBot="1">
      <c r="A18" s="4"/>
      <c r="B18" s="179" t="str">
        <f>IF(AND($C$17&lt;5,$C$17&gt;1)," Step 4. Type beginning reading in D17and ending reading in E17"," ")</f>
        <v xml:space="preserve"> Step 4. Type beginning reading in D17and ending reading in E17</v>
      </c>
      <c r="C18" s="180"/>
      <c r="D18" s="101"/>
      <c r="E18" s="102"/>
    </row>
    <row r="19" spans="1:13" ht="18" customHeight="1" thickBot="1">
      <c r="A19" s="4"/>
      <c r="B19" s="3"/>
      <c r="C19" s="3"/>
      <c r="D19" s="21"/>
      <c r="E19" s="21"/>
    </row>
    <row r="20" spans="1:13" ht="15" customHeight="1">
      <c r="A20" s="4"/>
      <c r="B20" s="103"/>
      <c r="C20" s="183" t="str">
        <f>IF(C17=5, "No meter - Estimate Pumping Volume", " ")</f>
        <v xml:space="preserve"> </v>
      </c>
      <c r="D20" s="183"/>
      <c r="E20" s="184"/>
    </row>
    <row r="21" spans="1:13" ht="15" customHeight="1">
      <c r="A21" s="4"/>
      <c r="B21" s="104"/>
      <c r="C21" s="105"/>
      <c r="D21" s="119" t="str">
        <f>IF(C17=5, "Acres Irrigated"," ")</f>
        <v xml:space="preserve"> </v>
      </c>
      <c r="E21" s="120" t="str">
        <f>IF(C17=5, "Inches applied", " ")</f>
        <v xml:space="preserve"> </v>
      </c>
      <c r="M21" s="6"/>
    </row>
    <row r="22" spans="1:13" ht="15" customHeight="1" thickBot="1">
      <c r="A22" s="4"/>
      <c r="B22" s="185" t="str">
        <f>IF($C$17=5,"Step 4.  Type acres irrigated in  D22 and gross inches applied in E22"," ")</f>
        <v xml:space="preserve"> </v>
      </c>
      <c r="C22" s="186"/>
      <c r="D22" s="101"/>
      <c r="E22" s="102"/>
    </row>
    <row r="23" spans="1:13" ht="15" customHeight="1" thickBot="1">
      <c r="A23" s="4"/>
      <c r="B23" s="22"/>
      <c r="C23" s="3"/>
      <c r="D23" s="4"/>
      <c r="E23" s="3"/>
    </row>
    <row r="24" spans="1:13" ht="15" customHeight="1" thickBot="1">
      <c r="A24" s="4"/>
      <c r="B24" s="181" t="s">
        <v>0</v>
      </c>
      <c r="C24" s="182"/>
      <c r="D24" s="106"/>
      <c r="E24" s="3"/>
    </row>
    <row r="25" spans="1:13" ht="15" customHeight="1">
      <c r="A25" s="4"/>
      <c r="B25" s="107" t="s">
        <v>36</v>
      </c>
      <c r="C25" s="23">
        <v>140</v>
      </c>
      <c r="D25" s="84" t="s">
        <v>29</v>
      </c>
      <c r="E25" s="19"/>
      <c r="F25" s="2"/>
      <c r="G25" s="2"/>
      <c r="H25" s="2"/>
      <c r="I25" s="2"/>
    </row>
    <row r="26" spans="1:13" ht="15" customHeight="1">
      <c r="A26" s="4"/>
      <c r="B26" s="108" t="s">
        <v>37</v>
      </c>
      <c r="C26" s="24">
        <v>40</v>
      </c>
      <c r="D26" s="84" t="s">
        <v>28</v>
      </c>
      <c r="E26" s="19"/>
      <c r="F26" s="2"/>
      <c r="G26" s="2"/>
      <c r="H26" s="2"/>
      <c r="I26" s="2"/>
    </row>
    <row r="27" spans="1:13" ht="15" customHeight="1" thickBot="1">
      <c r="A27" s="4"/>
      <c r="B27" s="109" t="s">
        <v>38</v>
      </c>
      <c r="C27" s="139">
        <v>4600</v>
      </c>
      <c r="D27" s="110" t="str">
        <f>IF(C10=1," ",E10)</f>
        <v>Gallons</v>
      </c>
      <c r="E27" s="19"/>
      <c r="F27" s="2"/>
      <c r="G27" s="2"/>
      <c r="H27" s="2"/>
      <c r="I27" s="2"/>
    </row>
    <row r="28" spans="1:13" ht="15" customHeight="1">
      <c r="A28" s="4"/>
      <c r="B28" s="25"/>
      <c r="C28" s="26"/>
      <c r="D28" s="27"/>
      <c r="E28" s="19"/>
      <c r="F28" s="2"/>
      <c r="G28" s="2"/>
      <c r="H28" s="2"/>
      <c r="I28" s="2"/>
    </row>
    <row r="29" spans="1:13" ht="15" customHeight="1" thickBot="1">
      <c r="A29" s="4"/>
      <c r="B29" s="25"/>
      <c r="C29" s="26"/>
      <c r="D29" s="27"/>
      <c r="E29" s="19"/>
      <c r="F29" s="2"/>
      <c r="G29" s="2"/>
      <c r="H29" s="2"/>
      <c r="I29" s="2"/>
    </row>
    <row r="30" spans="1:13" ht="15" customHeight="1">
      <c r="A30" s="4"/>
      <c r="B30" s="156" t="s">
        <v>39</v>
      </c>
      <c r="C30" s="157"/>
      <c r="D30" s="157"/>
      <c r="E30" s="158"/>
      <c r="F30" s="2"/>
      <c r="G30" s="2"/>
      <c r="H30" s="2"/>
      <c r="I30" s="2"/>
    </row>
    <row r="31" spans="1:13" ht="15" customHeight="1">
      <c r="A31" s="4"/>
      <c r="B31" s="69" t="s">
        <v>27</v>
      </c>
      <c r="C31" s="111">
        <f>IF(C17=2,(E17-D17)/27154,IF(C17=3,E17-D17,IF(C17=4,(E17-D17)*12,IF(C17=5,D22*E22,0))))</f>
        <v>1587</v>
      </c>
      <c r="D31" s="159" t="s">
        <v>45</v>
      </c>
      <c r="E31" s="160"/>
    </row>
    <row r="32" spans="1:13" ht="15" customHeight="1">
      <c r="A32" s="4"/>
      <c r="B32" s="69" t="s">
        <v>32</v>
      </c>
      <c r="C32" s="70">
        <f>+C31*(C25+(C26*2.31))/8.75</f>
        <v>42150.720000000001</v>
      </c>
      <c r="D32" s="159" t="s">
        <v>44</v>
      </c>
      <c r="E32" s="170"/>
    </row>
    <row r="33" spans="1:5" ht="15" customHeight="1">
      <c r="A33" s="4"/>
      <c r="B33" s="69" t="s">
        <v>33</v>
      </c>
      <c r="C33" s="71">
        <f>IF(C27&gt;0,C32/C27,0)</f>
        <v>9.1631999999999998</v>
      </c>
      <c r="D33" s="159" t="s">
        <v>46</v>
      </c>
      <c r="E33" s="170"/>
    </row>
    <row r="34" spans="1:5" ht="15" customHeight="1">
      <c r="A34" s="4"/>
      <c r="B34" s="69" t="s">
        <v>34</v>
      </c>
      <c r="C34" s="68">
        <f ca="1">IF($D$10&gt;0,+C33/D10*100," ")</f>
        <v>73.305599999999998</v>
      </c>
      <c r="D34" s="159" t="s">
        <v>47</v>
      </c>
      <c r="E34" s="170"/>
    </row>
    <row r="35" spans="1:5" ht="15" customHeight="1">
      <c r="A35" s="4"/>
      <c r="B35" s="72"/>
      <c r="C35" s="73"/>
      <c r="D35" s="171"/>
      <c r="E35" s="170"/>
    </row>
    <row r="36" spans="1:5" ht="15" customHeight="1">
      <c r="A36" s="4"/>
      <c r="B36" s="69" t="s">
        <v>16</v>
      </c>
      <c r="C36" s="111">
        <f ca="1">IF(C33&gt;0,((100-C34)/100)*C27," ")</f>
        <v>1227.9424000000001</v>
      </c>
      <c r="D36" s="172" t="str">
        <f>E10</f>
        <v>Gallons</v>
      </c>
      <c r="E36" s="170"/>
    </row>
    <row r="37" spans="1:5" ht="15" customHeight="1">
      <c r="A37" s="4"/>
      <c r="B37" s="69"/>
      <c r="C37" s="74"/>
      <c r="D37" s="173"/>
      <c r="E37" s="160"/>
    </row>
    <row r="38" spans="1:5" ht="15" customHeight="1" thickBot="1">
      <c r="A38" s="4"/>
      <c r="B38" s="75" t="s">
        <v>31</v>
      </c>
      <c r="C38" s="76">
        <f ca="1">IF(C33&gt;0,C36*E12," ")</f>
        <v>2578.6790400000004</v>
      </c>
      <c r="D38" s="168"/>
      <c r="E38" s="169"/>
    </row>
    <row r="39" spans="1:5" ht="15" customHeight="1" thickBot="1">
      <c r="A39" s="4"/>
      <c r="B39" s="41"/>
      <c r="C39" s="42"/>
      <c r="D39" s="122"/>
      <c r="E39" s="123"/>
    </row>
    <row r="40" spans="1:5" ht="15" customHeight="1">
      <c r="A40" s="4"/>
      <c r="B40" s="161" t="s">
        <v>94</v>
      </c>
      <c r="C40" s="162"/>
      <c r="D40" s="162"/>
      <c r="E40" s="163"/>
    </row>
    <row r="41" spans="1:5" ht="15" customHeight="1">
      <c r="A41" s="4"/>
      <c r="B41" s="164" t="s">
        <v>84</v>
      </c>
      <c r="C41" s="165"/>
      <c r="D41" s="165"/>
      <c r="E41" s="166"/>
    </row>
    <row r="42" spans="1:5" ht="15" customHeight="1">
      <c r="A42" s="4"/>
      <c r="B42" s="43"/>
      <c r="C42" s="44"/>
      <c r="D42" s="124"/>
      <c r="E42" s="125"/>
    </row>
    <row r="43" spans="1:5" ht="15" customHeight="1">
      <c r="A43" s="4"/>
      <c r="B43" s="46" t="s">
        <v>79</v>
      </c>
      <c r="C43" s="126">
        <v>7</v>
      </c>
      <c r="D43" s="127" t="s">
        <v>83</v>
      </c>
      <c r="E43" s="128"/>
    </row>
    <row r="44" spans="1:5" ht="15" customHeight="1">
      <c r="A44" s="4"/>
      <c r="B44" s="46" t="s">
        <v>81</v>
      </c>
      <c r="C44" s="129">
        <v>6.5</v>
      </c>
      <c r="D44" s="45" t="s">
        <v>82</v>
      </c>
      <c r="E44" s="128"/>
    </row>
    <row r="45" spans="1:5" ht="15" customHeight="1" thickBot="1">
      <c r="A45" s="4"/>
      <c r="B45" s="47" t="s">
        <v>80</v>
      </c>
      <c r="C45" s="48">
        <f ca="1">PV(($C$44/100),$C$43,$C$38,0,0)*-1</f>
        <v>14142.816179936442</v>
      </c>
      <c r="D45" s="49"/>
      <c r="E45" s="130"/>
    </row>
    <row r="46" spans="1:5" ht="15" customHeight="1" thickBot="1">
      <c r="A46" s="4"/>
      <c r="B46" s="52"/>
      <c r="C46" s="53"/>
      <c r="D46" s="53"/>
      <c r="E46" s="131"/>
    </row>
    <row r="47" spans="1:5" ht="15" customHeight="1">
      <c r="A47" s="4"/>
      <c r="B47" s="54" t="s">
        <v>85</v>
      </c>
      <c r="C47" s="55"/>
      <c r="D47" s="132"/>
      <c r="E47" s="40"/>
    </row>
    <row r="48" spans="1:5" ht="15" customHeight="1">
      <c r="A48" s="4"/>
      <c r="B48" s="133" t="s">
        <v>86</v>
      </c>
      <c r="C48" s="134"/>
      <c r="D48" s="4"/>
      <c r="E48" s="3"/>
    </row>
    <row r="49" spans="1:5" ht="15" customHeight="1">
      <c r="A49" s="4"/>
      <c r="B49" s="135" t="s">
        <v>26</v>
      </c>
      <c r="C49" s="134"/>
      <c r="D49" s="4"/>
      <c r="E49" s="3"/>
    </row>
    <row r="50" spans="1:5" ht="15" customHeight="1">
      <c r="A50" s="4"/>
      <c r="B50" s="135" t="s">
        <v>19</v>
      </c>
      <c r="C50" s="134"/>
      <c r="D50" s="4"/>
      <c r="E50" s="3"/>
    </row>
    <row r="51" spans="1:5" ht="15" customHeight="1" thickBot="1">
      <c r="A51" s="4"/>
      <c r="B51" s="136" t="s">
        <v>87</v>
      </c>
      <c r="C51" s="137"/>
      <c r="D51" s="4"/>
      <c r="E51" s="3"/>
    </row>
  </sheetData>
  <sheetProtection password="DA45" sheet="1" objects="1" scenarios="1"/>
  <mergeCells count="19">
    <mergeCell ref="B30:E30"/>
    <mergeCell ref="D31:E31"/>
    <mergeCell ref="B40:E40"/>
    <mergeCell ref="B41:E41"/>
    <mergeCell ref="O2:R2"/>
    <mergeCell ref="D38:E38"/>
    <mergeCell ref="D34:E34"/>
    <mergeCell ref="D35:E35"/>
    <mergeCell ref="D36:E36"/>
    <mergeCell ref="D37:E37"/>
    <mergeCell ref="C15:E15"/>
    <mergeCell ref="D33:E33"/>
    <mergeCell ref="D32:E32"/>
    <mergeCell ref="B2:E2"/>
    <mergeCell ref="B3:E3"/>
    <mergeCell ref="B18:C18"/>
    <mergeCell ref="B24:C24"/>
    <mergeCell ref="C20:E20"/>
    <mergeCell ref="B22:C22"/>
  </mergeCells>
  <phoneticPr fontId="10" type="noConversion"/>
  <conditionalFormatting sqref="D17">
    <cfRule type="expression" dxfId="44" priority="1" stopIfTrue="1">
      <formula>C17&lt;5</formula>
    </cfRule>
  </conditionalFormatting>
  <conditionalFormatting sqref="C20:E20">
    <cfRule type="expression" dxfId="43" priority="2" stopIfTrue="1">
      <formula>C17=5</formula>
    </cfRule>
  </conditionalFormatting>
  <conditionalFormatting sqref="D21">
    <cfRule type="expression" dxfId="42" priority="3" stopIfTrue="1">
      <formula>C17=5</formula>
    </cfRule>
  </conditionalFormatting>
  <conditionalFormatting sqref="B9">
    <cfRule type="expression" dxfId="41" priority="4" stopIfTrue="1">
      <formula>C10=1</formula>
    </cfRule>
  </conditionalFormatting>
  <conditionalFormatting sqref="B16">
    <cfRule type="expression" dxfId="40" priority="5" stopIfTrue="1">
      <formula>C17&gt;1</formula>
    </cfRule>
  </conditionalFormatting>
  <conditionalFormatting sqref="B25:B27">
    <cfRule type="expression" dxfId="39" priority="6" stopIfTrue="1">
      <formula>C25&gt;0</formula>
    </cfRule>
  </conditionalFormatting>
  <conditionalFormatting sqref="B22:C22">
    <cfRule type="expression" dxfId="38" priority="7" stopIfTrue="1">
      <formula>D22&gt;0</formula>
    </cfRule>
  </conditionalFormatting>
  <conditionalFormatting sqref="D22">
    <cfRule type="expression" dxfId="37" priority="8" stopIfTrue="1">
      <formula>C17=5</formula>
    </cfRule>
  </conditionalFormatting>
  <conditionalFormatting sqref="E22">
    <cfRule type="expression" dxfId="36" priority="9" stopIfTrue="1">
      <formula>C17=5</formula>
    </cfRule>
  </conditionalFormatting>
  <conditionalFormatting sqref="E17">
    <cfRule type="expression" dxfId="35" priority="10" stopIfTrue="1">
      <formula>C17&lt;5</formula>
    </cfRule>
  </conditionalFormatting>
  <conditionalFormatting sqref="D23">
    <cfRule type="cellIs" dxfId="34" priority="11" stopIfTrue="1" operator="equal">
      <formula>0</formula>
    </cfRule>
  </conditionalFormatting>
  <conditionalFormatting sqref="D18:E19">
    <cfRule type="cellIs" dxfId="33" priority="12" stopIfTrue="1" operator="greaterThanOrEqual">
      <formula>0</formula>
    </cfRule>
  </conditionalFormatting>
  <conditionalFormatting sqref="B18:C18">
    <cfRule type="cellIs" dxfId="32" priority="13" stopIfTrue="1" operator="notEqual">
      <formula>"c16,4"</formula>
    </cfRule>
  </conditionalFormatting>
  <conditionalFormatting sqref="B12">
    <cfRule type="expression" dxfId="31" priority="14" stopIfTrue="1">
      <formula>$E$12&gt;0</formula>
    </cfRule>
  </conditionalFormatting>
  <conditionalFormatting sqref="E24">
    <cfRule type="expression" dxfId="30" priority="15" stopIfTrue="1">
      <formula>"c16=5"</formula>
    </cfRule>
  </conditionalFormatting>
  <pageMargins left="0.5" right="0.5" top="0.75" bottom="0.75" header="0" footer="0"/>
  <pageSetup paperSize="270" orientation="portrait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R51"/>
  <sheetViews>
    <sheetView topLeftCell="A20" zoomScale="130" workbookViewId="0">
      <selection activeCell="B39" sqref="B39"/>
    </sheetView>
  </sheetViews>
  <sheetFormatPr defaultRowHeight="15" customHeight="1"/>
  <cols>
    <col min="1" max="1" width="3.28515625" style="1" customWidth="1"/>
    <col min="2" max="2" width="55.140625" customWidth="1"/>
    <col min="3" max="3" width="13.5703125" customWidth="1"/>
    <col min="4" max="4" width="13.42578125" style="1" customWidth="1"/>
    <col min="5" max="5" width="14.140625" customWidth="1"/>
    <col min="16" max="16" width="11.85546875" customWidth="1"/>
    <col min="18" max="19" width="9.7109375" customWidth="1"/>
  </cols>
  <sheetData>
    <row r="1" spans="1:18" ht="15" customHeight="1">
      <c r="A1" s="4"/>
      <c r="B1" s="15"/>
      <c r="C1" s="4"/>
      <c r="D1" s="4"/>
      <c r="E1" s="4"/>
    </row>
    <row r="2" spans="1:18" ht="15" customHeight="1">
      <c r="A2" s="4"/>
      <c r="B2" s="177" t="s">
        <v>17</v>
      </c>
      <c r="C2" s="178"/>
      <c r="D2" s="178"/>
      <c r="E2" s="178"/>
      <c r="N2" s="12" t="s">
        <v>24</v>
      </c>
      <c r="O2" s="167" t="s">
        <v>1</v>
      </c>
      <c r="P2" s="167"/>
      <c r="Q2" s="167"/>
      <c r="R2" s="167"/>
    </row>
    <row r="3" spans="1:18" ht="15" customHeight="1">
      <c r="A3" s="4"/>
      <c r="B3" s="177" t="s">
        <v>18</v>
      </c>
      <c r="C3" s="178"/>
      <c r="D3" s="178"/>
      <c r="E3" s="178"/>
      <c r="O3" s="11" t="s">
        <v>49</v>
      </c>
      <c r="P3" s="12">
        <v>1</v>
      </c>
      <c r="Q3" s="28"/>
      <c r="R3" s="28"/>
    </row>
    <row r="4" spans="1:18" ht="15" customHeight="1">
      <c r="A4" s="4"/>
      <c r="B4" s="7" t="s">
        <v>59</v>
      </c>
      <c r="C4" s="3"/>
      <c r="D4" s="16" t="s">
        <v>88</v>
      </c>
      <c r="E4" s="3"/>
      <c r="N4" s="31" t="s">
        <v>48</v>
      </c>
      <c r="O4" s="11" t="s">
        <v>2</v>
      </c>
      <c r="P4" s="12">
        <v>2</v>
      </c>
      <c r="Q4" s="12">
        <v>12.5</v>
      </c>
      <c r="R4" s="10" t="s">
        <v>10</v>
      </c>
    </row>
    <row r="5" spans="1:18" ht="15" customHeight="1" thickBot="1">
      <c r="A5" s="4"/>
      <c r="B5" s="7"/>
      <c r="C5" s="3"/>
      <c r="D5" s="4"/>
      <c r="E5" s="3"/>
      <c r="N5" s="31" t="s">
        <v>10</v>
      </c>
      <c r="O5" s="11" t="s">
        <v>6</v>
      </c>
      <c r="P5" s="12">
        <v>3</v>
      </c>
      <c r="Q5" s="12">
        <v>0.88500000000000001</v>
      </c>
      <c r="R5" s="10" t="s">
        <v>7</v>
      </c>
    </row>
    <row r="6" spans="1:18" ht="15" customHeight="1">
      <c r="A6" s="4"/>
      <c r="B6" s="138" t="s">
        <v>93</v>
      </c>
      <c r="C6" s="118"/>
      <c r="D6" s="118"/>
      <c r="E6" s="118"/>
      <c r="N6" s="31" t="s">
        <v>20</v>
      </c>
      <c r="O6" s="11" t="s">
        <v>3</v>
      </c>
      <c r="P6" s="12">
        <v>4</v>
      </c>
      <c r="Q6" s="12">
        <v>8.66</v>
      </c>
      <c r="R6" s="10" t="s">
        <v>10</v>
      </c>
    </row>
    <row r="7" spans="1:18" ht="15" customHeight="1" thickBot="1">
      <c r="A7" s="4"/>
      <c r="B7" s="35"/>
      <c r="C7" s="118"/>
      <c r="D7" s="118"/>
      <c r="E7" s="118"/>
      <c r="N7" s="31" t="s">
        <v>21</v>
      </c>
      <c r="O7" s="11" t="s">
        <v>4</v>
      </c>
      <c r="P7" s="12">
        <v>5</v>
      </c>
      <c r="Q7" s="12">
        <v>61.7</v>
      </c>
      <c r="R7" s="10" t="s">
        <v>5</v>
      </c>
    </row>
    <row r="8" spans="1:18" ht="15" customHeight="1" thickBot="1">
      <c r="A8" s="4"/>
      <c r="B8" s="34"/>
      <c r="C8" s="3"/>
      <c r="D8" s="4"/>
      <c r="E8" s="3"/>
      <c r="N8" s="31" t="s">
        <v>22</v>
      </c>
      <c r="O8" s="29" t="s">
        <v>11</v>
      </c>
      <c r="P8" s="12">
        <v>6</v>
      </c>
      <c r="Q8" s="12">
        <v>6.67</v>
      </c>
      <c r="R8" s="10" t="s">
        <v>25</v>
      </c>
    </row>
    <row r="9" spans="1:18" ht="15" customHeight="1">
      <c r="A9" s="4"/>
      <c r="B9" s="77" t="s">
        <v>40</v>
      </c>
      <c r="C9" s="78" t="s">
        <v>15</v>
      </c>
      <c r="D9" s="79" t="s">
        <v>42</v>
      </c>
      <c r="E9" s="80" t="s">
        <v>30</v>
      </c>
      <c r="O9" s="11" t="s">
        <v>8</v>
      </c>
      <c r="P9" s="30">
        <v>7</v>
      </c>
      <c r="Q9" s="12">
        <v>6.89</v>
      </c>
      <c r="R9" s="10" t="s">
        <v>10</v>
      </c>
    </row>
    <row r="10" spans="1:18" ht="18.75" customHeight="1">
      <c r="A10" s="4"/>
      <c r="B10" s="81" t="s">
        <v>41</v>
      </c>
      <c r="C10" s="82">
        <v>3</v>
      </c>
      <c r="D10" s="83">
        <f ca="1">LOOKUP(C10,P3:P9,Q3:Q11)</f>
        <v>0.88500000000000001</v>
      </c>
      <c r="E10" s="84" t="str">
        <f>LOOKUP($C$10,$P$3:$P$9,$R$3:$R$9)</f>
        <v>kWh</v>
      </c>
    </row>
    <row r="11" spans="1:18" ht="18.75" customHeight="1">
      <c r="A11" s="4"/>
      <c r="B11" s="85"/>
      <c r="C11" s="86"/>
      <c r="D11" s="87"/>
      <c r="E11" s="88"/>
      <c r="Q11" s="12"/>
      <c r="R11" s="10"/>
    </row>
    <row r="12" spans="1:18" ht="15" customHeight="1" thickBot="1">
      <c r="A12" s="4"/>
      <c r="B12" s="89" t="s">
        <v>77</v>
      </c>
      <c r="C12" s="90"/>
      <c r="D12" s="91" t="s">
        <v>43</v>
      </c>
      <c r="E12" s="17">
        <v>6.5000000000000002E-2</v>
      </c>
      <c r="G12" s="9"/>
    </row>
    <row r="13" spans="1:18" ht="15" customHeight="1">
      <c r="A13" s="4"/>
      <c r="B13" s="18"/>
      <c r="C13" s="19"/>
      <c r="D13" s="20"/>
      <c r="E13" s="3"/>
      <c r="G13" s="9"/>
    </row>
    <row r="14" spans="1:18" ht="15" customHeight="1" thickBot="1">
      <c r="A14" s="4"/>
      <c r="B14" s="19"/>
      <c r="C14" s="19"/>
      <c r="D14" s="20"/>
      <c r="E14" s="3"/>
    </row>
    <row r="15" spans="1:18" ht="15" customHeight="1">
      <c r="A15" s="4"/>
      <c r="B15" s="92"/>
      <c r="C15" s="174" t="s">
        <v>12</v>
      </c>
      <c r="D15" s="175"/>
      <c r="E15" s="176"/>
      <c r="F15" s="5"/>
    </row>
    <row r="16" spans="1:18" ht="15" customHeight="1" thickBot="1">
      <c r="A16" s="4"/>
      <c r="B16" s="93" t="s">
        <v>35</v>
      </c>
      <c r="C16" s="94" t="s">
        <v>9</v>
      </c>
      <c r="D16" s="95" t="s">
        <v>13</v>
      </c>
      <c r="E16" s="96" t="s">
        <v>14</v>
      </c>
      <c r="F16" s="1"/>
    </row>
    <row r="17" spans="1:13" ht="18" customHeight="1">
      <c r="A17" s="4"/>
      <c r="B17" s="97" t="s">
        <v>23</v>
      </c>
      <c r="C17" s="98">
        <v>3</v>
      </c>
      <c r="D17" s="99">
        <v>1000</v>
      </c>
      <c r="E17" s="100">
        <v>2500</v>
      </c>
    </row>
    <row r="18" spans="1:13" ht="18" customHeight="1" thickBot="1">
      <c r="A18" s="4"/>
      <c r="B18" s="179" t="str">
        <f>IF(AND($C$17&lt;5,$C$17&gt;1)," Step 4. Type beginning reading in D17and ending reading in E17"," ")</f>
        <v xml:space="preserve"> Step 4. Type beginning reading in D17and ending reading in E17</v>
      </c>
      <c r="C18" s="180"/>
      <c r="D18" s="101"/>
      <c r="E18" s="102"/>
    </row>
    <row r="19" spans="1:13" ht="18" customHeight="1" thickBot="1">
      <c r="A19" s="4"/>
      <c r="B19" s="3"/>
      <c r="C19" s="3"/>
      <c r="D19" s="21"/>
      <c r="E19" s="21"/>
    </row>
    <row r="20" spans="1:13" ht="15" customHeight="1">
      <c r="A20" s="4"/>
      <c r="B20" s="103"/>
      <c r="C20" s="183" t="str">
        <f>IF(C17=5, "No meter - Estimate Pumping Volume", " ")</f>
        <v xml:space="preserve"> </v>
      </c>
      <c r="D20" s="183"/>
      <c r="E20" s="184"/>
    </row>
    <row r="21" spans="1:13" ht="15" customHeight="1">
      <c r="A21" s="4"/>
      <c r="B21" s="104"/>
      <c r="C21" s="105"/>
      <c r="D21" s="119" t="str">
        <f>IF(C17=5, "Acres Irrigated"," ")</f>
        <v xml:space="preserve"> </v>
      </c>
      <c r="E21" s="120" t="str">
        <f>IF(C17=5, "Inches applied", " ")</f>
        <v xml:space="preserve"> </v>
      </c>
      <c r="M21" s="6"/>
    </row>
    <row r="22" spans="1:13" ht="15" customHeight="1" thickBot="1">
      <c r="A22" s="4"/>
      <c r="B22" s="185" t="str">
        <f>IF($C$17=5,"Step 4.  Type acres irrigated in  D22 and gross inches applied in E22"," ")</f>
        <v xml:space="preserve"> </v>
      </c>
      <c r="C22" s="186"/>
      <c r="D22" s="101"/>
      <c r="E22" s="102"/>
    </row>
    <row r="23" spans="1:13" ht="15" customHeight="1" thickBot="1">
      <c r="A23" s="4"/>
      <c r="B23" s="22"/>
      <c r="C23" s="3"/>
      <c r="D23" s="4"/>
      <c r="E23" s="3"/>
    </row>
    <row r="24" spans="1:13" ht="15" customHeight="1" thickBot="1">
      <c r="A24" s="4"/>
      <c r="B24" s="181" t="s">
        <v>0</v>
      </c>
      <c r="C24" s="182"/>
      <c r="D24" s="106"/>
      <c r="E24" s="3"/>
    </row>
    <row r="25" spans="1:13" ht="15" customHeight="1">
      <c r="A25" s="4"/>
      <c r="B25" s="107" t="s">
        <v>36</v>
      </c>
      <c r="C25" s="23">
        <v>140</v>
      </c>
      <c r="D25" s="84" t="s">
        <v>29</v>
      </c>
      <c r="E25" s="19"/>
      <c r="F25" s="2"/>
      <c r="G25" s="2"/>
      <c r="H25" s="2"/>
      <c r="I25" s="2"/>
    </row>
    <row r="26" spans="1:13" ht="15" customHeight="1">
      <c r="A26" s="4"/>
      <c r="B26" s="108" t="s">
        <v>37</v>
      </c>
      <c r="C26" s="24">
        <v>40</v>
      </c>
      <c r="D26" s="84" t="s">
        <v>28</v>
      </c>
      <c r="E26" s="19"/>
      <c r="F26" s="2"/>
      <c r="G26" s="2"/>
      <c r="H26" s="2"/>
      <c r="I26" s="2"/>
    </row>
    <row r="27" spans="1:13" ht="15" customHeight="1" thickBot="1">
      <c r="A27" s="4"/>
      <c r="B27" s="109" t="s">
        <v>38</v>
      </c>
      <c r="C27" s="121">
        <v>67897</v>
      </c>
      <c r="D27" s="110" t="str">
        <f>IF(C10=1," ",E10)</f>
        <v>kWh</v>
      </c>
      <c r="E27" s="19"/>
      <c r="F27" s="2"/>
      <c r="G27" s="2"/>
      <c r="H27" s="2"/>
      <c r="I27" s="2"/>
    </row>
    <row r="28" spans="1:13" ht="15" customHeight="1">
      <c r="A28" s="4"/>
      <c r="B28" s="25"/>
      <c r="C28" s="26"/>
      <c r="D28" s="27"/>
      <c r="E28" s="19"/>
      <c r="F28" s="2"/>
      <c r="G28" s="2"/>
      <c r="H28" s="2"/>
      <c r="I28" s="2"/>
    </row>
    <row r="29" spans="1:13" ht="15" customHeight="1" thickBot="1">
      <c r="A29" s="4"/>
      <c r="B29" s="25"/>
      <c r="C29" s="26"/>
      <c r="D29" s="27"/>
      <c r="E29" s="19"/>
      <c r="F29" s="2"/>
      <c r="G29" s="2"/>
      <c r="H29" s="2"/>
      <c r="I29" s="2"/>
    </row>
    <row r="30" spans="1:13" ht="15" customHeight="1">
      <c r="A30" s="4"/>
      <c r="B30" s="156" t="s">
        <v>39</v>
      </c>
      <c r="C30" s="157"/>
      <c r="D30" s="157"/>
      <c r="E30" s="158"/>
      <c r="F30" s="2"/>
      <c r="G30" s="2"/>
      <c r="H30" s="2"/>
      <c r="I30" s="2"/>
    </row>
    <row r="31" spans="1:13" ht="15" customHeight="1">
      <c r="A31" s="4"/>
      <c r="B31" s="69" t="s">
        <v>27</v>
      </c>
      <c r="C31" s="111">
        <f>IF(C17=2,(E17-D17)/27154,IF(C17=3,E17-D17,IF(C17=4,(E17-D17)*12,IF(C17=5,D22*E22,0))))</f>
        <v>1500</v>
      </c>
      <c r="D31" s="159" t="s">
        <v>45</v>
      </c>
      <c r="E31" s="160"/>
    </row>
    <row r="32" spans="1:13" ht="15" customHeight="1">
      <c r="A32" s="4"/>
      <c r="B32" s="69" t="s">
        <v>32</v>
      </c>
      <c r="C32" s="70">
        <f>+C31*(C25+(C26*2.31))/8.75</f>
        <v>39840</v>
      </c>
      <c r="D32" s="159" t="s">
        <v>44</v>
      </c>
      <c r="E32" s="170"/>
    </row>
    <row r="33" spans="1:5" ht="15" customHeight="1">
      <c r="A33" s="4"/>
      <c r="B33" s="69" t="s">
        <v>33</v>
      </c>
      <c r="C33" s="71">
        <f>IF(C27&gt;0,C32/C27,0)</f>
        <v>0.58677113863646402</v>
      </c>
      <c r="D33" s="159" t="s">
        <v>46</v>
      </c>
      <c r="E33" s="170"/>
    </row>
    <row r="34" spans="1:5" ht="15" customHeight="1">
      <c r="A34" s="4"/>
      <c r="B34" s="69" t="s">
        <v>34</v>
      </c>
      <c r="C34" s="68">
        <f ca="1">IF($D$10&gt;0,+C33/D10*100," ")</f>
        <v>66.30182357474169</v>
      </c>
      <c r="D34" s="159" t="s">
        <v>47</v>
      </c>
      <c r="E34" s="170"/>
    </row>
    <row r="35" spans="1:5" ht="15" customHeight="1">
      <c r="A35" s="4"/>
      <c r="B35" s="72"/>
      <c r="C35" s="73"/>
      <c r="D35" s="171"/>
      <c r="E35" s="170"/>
    </row>
    <row r="36" spans="1:5" ht="15" customHeight="1">
      <c r="A36" s="4"/>
      <c r="B36" s="69" t="s">
        <v>16</v>
      </c>
      <c r="C36" s="111">
        <f ca="1">IF(C33&gt;0,((100-C34)/100)*C27," ")</f>
        <v>22880.050847457635</v>
      </c>
      <c r="D36" s="172" t="str">
        <f>E10</f>
        <v>kWh</v>
      </c>
      <c r="E36" s="170"/>
    </row>
    <row r="37" spans="1:5" ht="15" customHeight="1">
      <c r="A37" s="4"/>
      <c r="B37" s="69"/>
      <c r="C37" s="74"/>
      <c r="D37" s="173"/>
      <c r="E37" s="160"/>
    </row>
    <row r="38" spans="1:5" ht="15" customHeight="1" thickBot="1">
      <c r="A38" s="4"/>
      <c r="B38" s="75" t="s">
        <v>31</v>
      </c>
      <c r="C38" s="76">
        <f ca="1">IF(C33&gt;0,C36*E12," ")</f>
        <v>1487.2033050847463</v>
      </c>
      <c r="D38" s="168"/>
      <c r="E38" s="169"/>
    </row>
    <row r="39" spans="1:5" ht="15" customHeight="1" thickBot="1">
      <c r="A39" s="4"/>
      <c r="B39" s="41"/>
      <c r="C39" s="42"/>
      <c r="D39" s="122"/>
      <c r="E39" s="123"/>
    </row>
    <row r="40" spans="1:5" ht="15" customHeight="1">
      <c r="A40" s="4"/>
      <c r="B40" s="161" t="s">
        <v>94</v>
      </c>
      <c r="C40" s="162"/>
      <c r="D40" s="162"/>
      <c r="E40" s="163"/>
    </row>
    <row r="41" spans="1:5" ht="15" customHeight="1">
      <c r="A41" s="4"/>
      <c r="B41" s="164" t="s">
        <v>84</v>
      </c>
      <c r="C41" s="165"/>
      <c r="D41" s="165"/>
      <c r="E41" s="166"/>
    </row>
    <row r="42" spans="1:5" ht="15" customHeight="1">
      <c r="A42" s="4"/>
      <c r="B42" s="43"/>
      <c r="C42" s="44"/>
      <c r="D42" s="124"/>
      <c r="E42" s="125"/>
    </row>
    <row r="43" spans="1:5" ht="15" customHeight="1">
      <c r="A43" s="4"/>
      <c r="B43" s="46" t="s">
        <v>79</v>
      </c>
      <c r="C43" s="126">
        <v>7</v>
      </c>
      <c r="D43" s="127" t="s">
        <v>83</v>
      </c>
      <c r="E43" s="128"/>
    </row>
    <row r="44" spans="1:5" ht="15" customHeight="1">
      <c r="A44" s="4"/>
      <c r="B44" s="46" t="s">
        <v>81</v>
      </c>
      <c r="C44" s="129">
        <v>6.5</v>
      </c>
      <c r="D44" s="45" t="s">
        <v>82</v>
      </c>
      <c r="E44" s="128"/>
    </row>
    <row r="45" spans="1:5" ht="15" customHeight="1" thickBot="1">
      <c r="A45" s="4"/>
      <c r="B45" s="47" t="s">
        <v>80</v>
      </c>
      <c r="C45" s="48">
        <f ca="1">PV(($C$44/100),$C$43,$C$38,0,0)*-1</f>
        <v>8156.5959313833409</v>
      </c>
      <c r="D45" s="49"/>
      <c r="E45" s="130"/>
    </row>
    <row r="46" spans="1:5" ht="15" customHeight="1" thickBot="1">
      <c r="A46" s="4"/>
      <c r="B46" s="52"/>
      <c r="C46" s="53"/>
      <c r="D46" s="53"/>
      <c r="E46" s="131"/>
    </row>
    <row r="47" spans="1:5" ht="15" customHeight="1">
      <c r="A47" s="4"/>
      <c r="B47" s="54" t="s">
        <v>85</v>
      </c>
      <c r="C47" s="55"/>
      <c r="D47" s="132"/>
      <c r="E47" s="40"/>
    </row>
    <row r="48" spans="1:5" ht="15" customHeight="1">
      <c r="A48" s="4"/>
      <c r="B48" s="133" t="s">
        <v>86</v>
      </c>
      <c r="C48" s="134"/>
      <c r="D48" s="4"/>
      <c r="E48" s="3"/>
    </row>
    <row r="49" spans="1:5" ht="15" customHeight="1">
      <c r="A49" s="4"/>
      <c r="B49" s="135" t="s">
        <v>26</v>
      </c>
      <c r="C49" s="134"/>
      <c r="D49" s="4"/>
      <c r="E49" s="3"/>
    </row>
    <row r="50" spans="1:5" ht="15" customHeight="1">
      <c r="A50" s="4"/>
      <c r="B50" s="135" t="s">
        <v>19</v>
      </c>
      <c r="C50" s="134"/>
      <c r="D50" s="4"/>
      <c r="E50" s="3"/>
    </row>
    <row r="51" spans="1:5" ht="15" customHeight="1" thickBot="1">
      <c r="A51" s="4"/>
      <c r="B51" s="136" t="s">
        <v>87</v>
      </c>
      <c r="C51" s="137"/>
      <c r="D51" s="4"/>
      <c r="E51" s="3"/>
    </row>
  </sheetData>
  <sheetProtection password="DA45" sheet="1" objects="1" scenarios="1"/>
  <mergeCells count="19">
    <mergeCell ref="B24:C24"/>
    <mergeCell ref="C20:E20"/>
    <mergeCell ref="B22:C22"/>
    <mergeCell ref="B30:E30"/>
    <mergeCell ref="D31:E31"/>
    <mergeCell ref="B40:E40"/>
    <mergeCell ref="B41:E41"/>
    <mergeCell ref="O2:R2"/>
    <mergeCell ref="D38:E38"/>
    <mergeCell ref="D34:E34"/>
    <mergeCell ref="D35:E35"/>
    <mergeCell ref="D36:E36"/>
    <mergeCell ref="D37:E37"/>
    <mergeCell ref="C15:E15"/>
    <mergeCell ref="D33:E33"/>
    <mergeCell ref="D32:E32"/>
    <mergeCell ref="B2:E2"/>
    <mergeCell ref="B3:E3"/>
    <mergeCell ref="B18:C18"/>
  </mergeCells>
  <phoneticPr fontId="10" type="noConversion"/>
  <conditionalFormatting sqref="D17">
    <cfRule type="expression" dxfId="29" priority="1" stopIfTrue="1">
      <formula>C17&lt;5</formula>
    </cfRule>
  </conditionalFormatting>
  <conditionalFormatting sqref="C20:E20">
    <cfRule type="expression" dxfId="28" priority="2" stopIfTrue="1">
      <formula>C17=5</formula>
    </cfRule>
  </conditionalFormatting>
  <conditionalFormatting sqref="D21">
    <cfRule type="expression" dxfId="27" priority="3" stopIfTrue="1">
      <formula>C17=5</formula>
    </cfRule>
  </conditionalFormatting>
  <conditionalFormatting sqref="B9">
    <cfRule type="expression" dxfId="26" priority="4" stopIfTrue="1">
      <formula>C10=1</formula>
    </cfRule>
  </conditionalFormatting>
  <conditionalFormatting sqref="B16">
    <cfRule type="expression" dxfId="25" priority="5" stopIfTrue="1">
      <formula>C17&gt;1</formula>
    </cfRule>
  </conditionalFormatting>
  <conditionalFormatting sqref="B25:B27">
    <cfRule type="expression" dxfId="24" priority="6" stopIfTrue="1">
      <formula>C25&gt;0</formula>
    </cfRule>
  </conditionalFormatting>
  <conditionalFormatting sqref="B22:C22">
    <cfRule type="expression" dxfId="23" priority="7" stopIfTrue="1">
      <formula>D22&gt;0</formula>
    </cfRule>
  </conditionalFormatting>
  <conditionalFormatting sqref="D22">
    <cfRule type="expression" dxfId="22" priority="8" stopIfTrue="1">
      <formula>C17=5</formula>
    </cfRule>
  </conditionalFormatting>
  <conditionalFormatting sqref="E22">
    <cfRule type="expression" dxfId="21" priority="9" stopIfTrue="1">
      <formula>C17=5</formula>
    </cfRule>
  </conditionalFormatting>
  <conditionalFormatting sqref="E17">
    <cfRule type="expression" dxfId="20" priority="10" stopIfTrue="1">
      <formula>C17&lt;5</formula>
    </cfRule>
  </conditionalFormatting>
  <conditionalFormatting sqref="D23">
    <cfRule type="cellIs" dxfId="19" priority="11" stopIfTrue="1" operator="equal">
      <formula>0</formula>
    </cfRule>
  </conditionalFormatting>
  <conditionalFormatting sqref="D18:E19">
    <cfRule type="cellIs" dxfId="18" priority="12" stopIfTrue="1" operator="greaterThanOrEqual">
      <formula>0</formula>
    </cfRule>
  </conditionalFormatting>
  <conditionalFormatting sqref="B18:C18">
    <cfRule type="cellIs" dxfId="17" priority="13" stopIfTrue="1" operator="notEqual">
      <formula>"c16,4"</formula>
    </cfRule>
  </conditionalFormatting>
  <conditionalFormatting sqref="B12">
    <cfRule type="expression" dxfId="16" priority="14" stopIfTrue="1">
      <formula>$E$12&gt;0</formula>
    </cfRule>
  </conditionalFormatting>
  <conditionalFormatting sqref="E24">
    <cfRule type="expression" dxfId="15" priority="15" stopIfTrue="1">
      <formula>"c16=5"</formula>
    </cfRule>
  </conditionalFormatting>
  <pageMargins left="0.5" right="0.5" top="0.75" bottom="0.75" header="0" footer="0"/>
  <pageSetup paperSize="270" orientation="portrait" horizontalDpi="429496729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R51"/>
  <sheetViews>
    <sheetView topLeftCell="A6" zoomScale="130" workbookViewId="0">
      <selection activeCell="B39" sqref="B39"/>
    </sheetView>
  </sheetViews>
  <sheetFormatPr defaultRowHeight="15" customHeight="1"/>
  <cols>
    <col min="1" max="1" width="3.28515625" style="1" customWidth="1"/>
    <col min="2" max="2" width="55.140625" customWidth="1"/>
    <col min="3" max="3" width="13.5703125" customWidth="1"/>
    <col min="4" max="4" width="13.42578125" style="1" customWidth="1"/>
    <col min="5" max="5" width="14.140625" customWidth="1"/>
    <col min="16" max="16" width="11.85546875" customWidth="1"/>
    <col min="18" max="19" width="9.7109375" customWidth="1"/>
  </cols>
  <sheetData>
    <row r="1" spans="1:18" ht="15" customHeight="1">
      <c r="A1" s="4"/>
      <c r="B1" s="15"/>
      <c r="C1" s="4"/>
      <c r="D1" s="4"/>
      <c r="E1" s="4"/>
    </row>
    <row r="2" spans="1:18" ht="15" customHeight="1">
      <c r="A2" s="4"/>
      <c r="B2" s="177" t="s">
        <v>17</v>
      </c>
      <c r="C2" s="178"/>
      <c r="D2" s="178"/>
      <c r="E2" s="178"/>
      <c r="N2" s="12" t="s">
        <v>24</v>
      </c>
      <c r="O2" s="167" t="s">
        <v>1</v>
      </c>
      <c r="P2" s="167"/>
      <c r="Q2" s="167"/>
      <c r="R2" s="167"/>
    </row>
    <row r="3" spans="1:18" ht="15" customHeight="1">
      <c r="A3" s="4"/>
      <c r="B3" s="177" t="s">
        <v>18</v>
      </c>
      <c r="C3" s="178"/>
      <c r="D3" s="178"/>
      <c r="E3" s="178"/>
      <c r="O3" s="11" t="s">
        <v>49</v>
      </c>
      <c r="P3" s="12">
        <v>1</v>
      </c>
      <c r="Q3" s="28"/>
      <c r="R3" s="28"/>
    </row>
    <row r="4" spans="1:18" ht="15" customHeight="1">
      <c r="A4" s="4"/>
      <c r="B4" s="7" t="s">
        <v>59</v>
      </c>
      <c r="C4" s="3"/>
      <c r="D4" s="16" t="s">
        <v>88</v>
      </c>
      <c r="E4" s="3"/>
      <c r="N4" s="31" t="s">
        <v>48</v>
      </c>
      <c r="O4" s="11" t="s">
        <v>2</v>
      </c>
      <c r="P4" s="12">
        <v>2</v>
      </c>
      <c r="Q4" s="12">
        <v>12.5</v>
      </c>
      <c r="R4" s="10" t="s">
        <v>10</v>
      </c>
    </row>
    <row r="5" spans="1:18" ht="15" customHeight="1" thickBot="1">
      <c r="A5" s="4"/>
      <c r="B5" s="7"/>
      <c r="C5" s="3"/>
      <c r="D5" s="4"/>
      <c r="E5" s="3"/>
      <c r="N5" s="31" t="s">
        <v>10</v>
      </c>
      <c r="O5" s="11" t="s">
        <v>6</v>
      </c>
      <c r="P5" s="12">
        <v>3</v>
      </c>
      <c r="Q5" s="12">
        <v>0.88500000000000001</v>
      </c>
      <c r="R5" s="10" t="s">
        <v>7</v>
      </c>
    </row>
    <row r="6" spans="1:18" ht="15" customHeight="1">
      <c r="A6" s="4"/>
      <c r="B6" s="138" t="s">
        <v>93</v>
      </c>
      <c r="C6" s="118"/>
      <c r="D6" s="118"/>
      <c r="E6" s="118"/>
      <c r="N6" s="31" t="s">
        <v>20</v>
      </c>
      <c r="O6" s="11" t="s">
        <v>3</v>
      </c>
      <c r="P6" s="12">
        <v>4</v>
      </c>
      <c r="Q6" s="12">
        <v>8.66</v>
      </c>
      <c r="R6" s="10" t="s">
        <v>10</v>
      </c>
    </row>
    <row r="7" spans="1:18" ht="15" customHeight="1" thickBot="1">
      <c r="A7" s="4"/>
      <c r="B7" s="35"/>
      <c r="C7" s="118"/>
      <c r="D7" s="118"/>
      <c r="E7" s="118"/>
      <c r="N7" s="31" t="s">
        <v>21</v>
      </c>
      <c r="O7" s="11" t="s">
        <v>4</v>
      </c>
      <c r="P7" s="12">
        <v>5</v>
      </c>
      <c r="Q7" s="12">
        <v>61.7</v>
      </c>
      <c r="R7" s="10" t="s">
        <v>5</v>
      </c>
    </row>
    <row r="8" spans="1:18" ht="15" customHeight="1" thickBot="1">
      <c r="A8" s="4"/>
      <c r="B8" s="34"/>
      <c r="C8" s="3"/>
      <c r="D8" s="4"/>
      <c r="E8" s="3"/>
      <c r="N8" s="31" t="s">
        <v>22</v>
      </c>
      <c r="O8" s="29" t="s">
        <v>11</v>
      </c>
      <c r="P8" s="12">
        <v>6</v>
      </c>
      <c r="Q8" s="12">
        <v>6.67</v>
      </c>
      <c r="R8" s="10" t="s">
        <v>25</v>
      </c>
    </row>
    <row r="9" spans="1:18" ht="15" customHeight="1">
      <c r="A9" s="4"/>
      <c r="B9" s="77" t="s">
        <v>40</v>
      </c>
      <c r="C9" s="78" t="s">
        <v>15</v>
      </c>
      <c r="D9" s="79" t="s">
        <v>42</v>
      </c>
      <c r="E9" s="80" t="s">
        <v>30</v>
      </c>
      <c r="O9" s="11" t="s">
        <v>8</v>
      </c>
      <c r="P9" s="30">
        <v>7</v>
      </c>
      <c r="Q9" s="12">
        <v>6.89</v>
      </c>
      <c r="R9" s="10" t="s">
        <v>10</v>
      </c>
    </row>
    <row r="10" spans="1:18" ht="18.75" customHeight="1">
      <c r="A10" s="4"/>
      <c r="B10" s="81" t="s">
        <v>41</v>
      </c>
      <c r="C10" s="82">
        <v>2</v>
      </c>
      <c r="D10" s="83">
        <f ca="1">LOOKUP(C10,P3:P9,Q3:Q11)</f>
        <v>12.5</v>
      </c>
      <c r="E10" s="84" t="str">
        <f>LOOKUP($C$10,$P$3:$P$9,$R$3:$R$9)</f>
        <v>Gallons</v>
      </c>
    </row>
    <row r="11" spans="1:18" ht="18.75" customHeight="1">
      <c r="A11" s="4"/>
      <c r="B11" s="85"/>
      <c r="C11" s="86"/>
      <c r="D11" s="87"/>
      <c r="E11" s="88"/>
      <c r="Q11" s="12"/>
      <c r="R11" s="10"/>
    </row>
    <row r="12" spans="1:18" ht="15" customHeight="1" thickBot="1">
      <c r="A12" s="4"/>
      <c r="B12" s="89" t="s">
        <v>77</v>
      </c>
      <c r="C12" s="90"/>
      <c r="D12" s="91" t="s">
        <v>43</v>
      </c>
      <c r="E12" s="17">
        <v>2</v>
      </c>
      <c r="G12" s="9"/>
    </row>
    <row r="13" spans="1:18" ht="15" customHeight="1">
      <c r="A13" s="4"/>
      <c r="B13" s="18"/>
      <c r="C13" s="19"/>
      <c r="D13" s="20"/>
      <c r="E13" s="3"/>
      <c r="G13" s="9"/>
    </row>
    <row r="14" spans="1:18" ht="15" customHeight="1" thickBot="1">
      <c r="A14" s="4"/>
      <c r="B14" s="19"/>
      <c r="C14" s="19"/>
      <c r="D14" s="20"/>
      <c r="E14" s="3"/>
    </row>
    <row r="15" spans="1:18" ht="15" customHeight="1">
      <c r="A15" s="4"/>
      <c r="B15" s="92"/>
      <c r="C15" s="174" t="s">
        <v>12</v>
      </c>
      <c r="D15" s="175"/>
      <c r="E15" s="176"/>
      <c r="F15" s="5"/>
    </row>
    <row r="16" spans="1:18" ht="15" customHeight="1" thickBot="1">
      <c r="A16" s="4"/>
      <c r="B16" s="93" t="s">
        <v>35</v>
      </c>
      <c r="C16" s="94" t="s">
        <v>9</v>
      </c>
      <c r="D16" s="95" t="s">
        <v>13</v>
      </c>
      <c r="E16" s="96" t="s">
        <v>14</v>
      </c>
      <c r="F16" s="1"/>
    </row>
    <row r="17" spans="1:13" ht="18" customHeight="1">
      <c r="A17" s="4"/>
      <c r="B17" s="97" t="s">
        <v>23</v>
      </c>
      <c r="C17" s="98">
        <v>5</v>
      </c>
      <c r="D17" s="99"/>
      <c r="E17" s="100"/>
    </row>
    <row r="18" spans="1:13" ht="18" customHeight="1" thickBot="1">
      <c r="A18" s="4"/>
      <c r="B18" s="179" t="str">
        <f>IF(AND($C$17&lt;5,$C$17&gt;1)," Step 4. Type beginning reading in D167and ending reading in E17"," ")</f>
        <v xml:space="preserve"> </v>
      </c>
      <c r="C18" s="180"/>
      <c r="D18" s="101"/>
      <c r="E18" s="102"/>
    </row>
    <row r="19" spans="1:13" ht="18" customHeight="1" thickBot="1">
      <c r="A19" s="4"/>
      <c r="B19" s="3"/>
      <c r="C19" s="3"/>
      <c r="D19" s="21"/>
      <c r="E19" s="21"/>
    </row>
    <row r="20" spans="1:13" ht="15" customHeight="1">
      <c r="A20" s="4"/>
      <c r="B20" s="103"/>
      <c r="C20" s="183" t="str">
        <f>IF(C17=5, "No meter - Estimate Pumping Volume", " ")</f>
        <v>No meter - Estimate Pumping Volume</v>
      </c>
      <c r="D20" s="183"/>
      <c r="E20" s="184"/>
    </row>
    <row r="21" spans="1:13" ht="15" customHeight="1">
      <c r="A21" s="4"/>
      <c r="B21" s="104"/>
      <c r="C21" s="105"/>
      <c r="D21" s="119" t="str">
        <f>IF(C17=5, "Acres Irrigated"," ")</f>
        <v>Acres Irrigated</v>
      </c>
      <c r="E21" s="120" t="str">
        <f>IF(C17=5, "Inches applied", " ")</f>
        <v>Inches applied</v>
      </c>
      <c r="M21" s="6"/>
    </row>
    <row r="22" spans="1:13" ht="15" customHeight="1" thickBot="1">
      <c r="A22" s="4"/>
      <c r="B22" s="185" t="str">
        <f>IF($C$17=5,"Step 4.  Type acres irrigated in  D22 and gross inches applied in E22"," ")</f>
        <v>Step 4.  Type acres irrigated in  D22 and gross inches applied in E22</v>
      </c>
      <c r="C22" s="186"/>
      <c r="D22" s="101">
        <v>130</v>
      </c>
      <c r="E22" s="102">
        <v>10.5</v>
      </c>
    </row>
    <row r="23" spans="1:13" ht="15" customHeight="1" thickBot="1">
      <c r="A23" s="4"/>
      <c r="B23" s="22"/>
      <c r="C23" s="3"/>
      <c r="D23" s="4"/>
      <c r="E23" s="3"/>
    </row>
    <row r="24" spans="1:13" ht="15" customHeight="1" thickBot="1">
      <c r="A24" s="4"/>
      <c r="B24" s="181" t="s">
        <v>0</v>
      </c>
      <c r="C24" s="182"/>
      <c r="D24" s="106"/>
      <c r="E24" s="3"/>
    </row>
    <row r="25" spans="1:13" ht="15" customHeight="1">
      <c r="A25" s="4"/>
      <c r="B25" s="107" t="s">
        <v>36</v>
      </c>
      <c r="C25" s="23">
        <v>140</v>
      </c>
      <c r="D25" s="84" t="s">
        <v>29</v>
      </c>
      <c r="E25" s="19"/>
      <c r="F25" s="2"/>
      <c r="G25" s="2"/>
      <c r="H25" s="2"/>
      <c r="I25" s="2"/>
    </row>
    <row r="26" spans="1:13" ht="15" customHeight="1">
      <c r="A26" s="4"/>
      <c r="B26" s="108" t="s">
        <v>37</v>
      </c>
      <c r="C26" s="24">
        <v>40</v>
      </c>
      <c r="D26" s="84" t="s">
        <v>28</v>
      </c>
      <c r="E26" s="19"/>
      <c r="F26" s="2"/>
      <c r="G26" s="2"/>
      <c r="H26" s="2"/>
      <c r="I26" s="2"/>
    </row>
    <row r="27" spans="1:13" ht="15" customHeight="1" thickBot="1">
      <c r="A27" s="4"/>
      <c r="B27" s="109" t="s">
        <v>38</v>
      </c>
      <c r="C27" s="121">
        <v>4200</v>
      </c>
      <c r="D27" s="110" t="str">
        <f>IF(C10=1," ",E10)</f>
        <v>Gallons</v>
      </c>
      <c r="E27" s="19"/>
      <c r="F27" s="2"/>
      <c r="G27" s="2"/>
      <c r="H27" s="2"/>
      <c r="I27" s="2"/>
    </row>
    <row r="28" spans="1:13" ht="15" customHeight="1">
      <c r="A28" s="4"/>
      <c r="B28" s="25"/>
      <c r="C28" s="26"/>
      <c r="D28" s="27"/>
      <c r="E28" s="19"/>
      <c r="F28" s="2"/>
      <c r="G28" s="2"/>
      <c r="H28" s="2"/>
      <c r="I28" s="2"/>
    </row>
    <row r="29" spans="1:13" ht="15" customHeight="1" thickBot="1">
      <c r="A29" s="4"/>
      <c r="B29" s="25"/>
      <c r="C29" s="26"/>
      <c r="D29" s="27"/>
      <c r="E29" s="19"/>
      <c r="F29" s="2"/>
      <c r="G29" s="2"/>
      <c r="H29" s="2"/>
      <c r="I29" s="2"/>
    </row>
    <row r="30" spans="1:13" ht="15" customHeight="1">
      <c r="A30" s="4"/>
      <c r="B30" s="156" t="s">
        <v>39</v>
      </c>
      <c r="C30" s="157"/>
      <c r="D30" s="157"/>
      <c r="E30" s="158"/>
      <c r="F30" s="2"/>
      <c r="G30" s="2"/>
      <c r="H30" s="2"/>
      <c r="I30" s="2"/>
    </row>
    <row r="31" spans="1:13" ht="15" customHeight="1">
      <c r="A31" s="4"/>
      <c r="B31" s="69" t="s">
        <v>27</v>
      </c>
      <c r="C31" s="70">
        <f>IF(C17=2,(E17-D17)/27154,IF(C17=3,E17-D17,IF(C17=4,(E17-D17)*12,IF(C17=5,D22*E22,0))))</f>
        <v>1365</v>
      </c>
      <c r="D31" s="159" t="s">
        <v>45</v>
      </c>
      <c r="E31" s="160"/>
    </row>
    <row r="32" spans="1:13" ht="15" customHeight="1">
      <c r="A32" s="4"/>
      <c r="B32" s="69" t="s">
        <v>32</v>
      </c>
      <c r="C32" s="111">
        <f>+C31*(C25+(C26*2.31))/8.75</f>
        <v>36254.400000000001</v>
      </c>
      <c r="D32" s="159" t="s">
        <v>44</v>
      </c>
      <c r="E32" s="170"/>
    </row>
    <row r="33" spans="1:5" ht="15" customHeight="1">
      <c r="A33" s="4"/>
      <c r="B33" s="69" t="s">
        <v>33</v>
      </c>
      <c r="C33" s="71">
        <f>IF(C27&gt;0,C32/C27,0)</f>
        <v>8.6319999999999997</v>
      </c>
      <c r="D33" s="159" t="s">
        <v>46</v>
      </c>
      <c r="E33" s="170"/>
    </row>
    <row r="34" spans="1:5" ht="15" customHeight="1">
      <c r="A34" s="4"/>
      <c r="B34" s="69" t="s">
        <v>34</v>
      </c>
      <c r="C34" s="68">
        <f ca="1">IF($D$10&gt;0,+C33/D10*100," ")</f>
        <v>69.055999999999997</v>
      </c>
      <c r="D34" s="159" t="s">
        <v>47</v>
      </c>
      <c r="E34" s="170"/>
    </row>
    <row r="35" spans="1:5" ht="15" customHeight="1">
      <c r="A35" s="4"/>
      <c r="B35" s="72"/>
      <c r="C35" s="73"/>
      <c r="D35" s="171"/>
      <c r="E35" s="170"/>
    </row>
    <row r="36" spans="1:5" ht="15" customHeight="1">
      <c r="A36" s="4"/>
      <c r="B36" s="69" t="s">
        <v>16</v>
      </c>
      <c r="C36" s="111">
        <f ca="1">IF(C33&gt;0,((100-C34)/100)*C27," ")</f>
        <v>1299.6480000000001</v>
      </c>
      <c r="D36" s="172" t="str">
        <f>E10</f>
        <v>Gallons</v>
      </c>
      <c r="E36" s="170"/>
    </row>
    <row r="37" spans="1:5" ht="15" customHeight="1">
      <c r="A37" s="4"/>
      <c r="B37" s="69"/>
      <c r="C37" s="74"/>
      <c r="D37" s="173"/>
      <c r="E37" s="160"/>
    </row>
    <row r="38" spans="1:5" ht="15" customHeight="1" thickBot="1">
      <c r="A38" s="4"/>
      <c r="B38" s="75" t="s">
        <v>31</v>
      </c>
      <c r="C38" s="76">
        <f ca="1">IF(C33&gt;0,C36*E12," ")</f>
        <v>2599.2960000000003</v>
      </c>
      <c r="D38" s="168"/>
      <c r="E38" s="169"/>
    </row>
    <row r="39" spans="1:5" ht="15" customHeight="1" thickBot="1">
      <c r="A39" s="4"/>
      <c r="B39" s="41"/>
      <c r="C39" s="42"/>
      <c r="D39" s="122"/>
      <c r="E39" s="123"/>
    </row>
    <row r="40" spans="1:5" ht="15" customHeight="1">
      <c r="A40" s="4"/>
      <c r="B40" s="161" t="s">
        <v>94</v>
      </c>
      <c r="C40" s="162"/>
      <c r="D40" s="162"/>
      <c r="E40" s="163"/>
    </row>
    <row r="41" spans="1:5" ht="15" customHeight="1">
      <c r="A41" s="4"/>
      <c r="B41" s="164" t="s">
        <v>84</v>
      </c>
      <c r="C41" s="165"/>
      <c r="D41" s="165"/>
      <c r="E41" s="166"/>
    </row>
    <row r="42" spans="1:5" ht="15" customHeight="1">
      <c r="A42" s="4"/>
      <c r="B42" s="43"/>
      <c r="C42" s="44"/>
      <c r="D42" s="124"/>
      <c r="E42" s="125"/>
    </row>
    <row r="43" spans="1:5" ht="15" customHeight="1">
      <c r="A43" s="4"/>
      <c r="B43" s="46" t="s">
        <v>79</v>
      </c>
      <c r="C43" s="126">
        <v>7</v>
      </c>
      <c r="D43" s="127" t="s">
        <v>83</v>
      </c>
      <c r="E43" s="128"/>
    </row>
    <row r="44" spans="1:5" ht="15" customHeight="1">
      <c r="A44" s="4"/>
      <c r="B44" s="46" t="s">
        <v>81</v>
      </c>
      <c r="C44" s="129">
        <v>6.5</v>
      </c>
      <c r="D44" s="45" t="s">
        <v>82</v>
      </c>
      <c r="E44" s="128"/>
    </row>
    <row r="45" spans="1:5" ht="15" customHeight="1" thickBot="1">
      <c r="A45" s="4"/>
      <c r="B45" s="47" t="s">
        <v>80</v>
      </c>
      <c r="C45" s="48">
        <f ca="1">PV(($C$44/100),$C$43,$C$38,0,0)*-1</f>
        <v>14255.890304690294</v>
      </c>
      <c r="D45" s="49"/>
      <c r="E45" s="130"/>
    </row>
    <row r="46" spans="1:5" ht="15" customHeight="1" thickBot="1">
      <c r="A46" s="4"/>
      <c r="B46" s="52"/>
      <c r="C46" s="53"/>
      <c r="D46" s="53"/>
      <c r="E46" s="131"/>
    </row>
    <row r="47" spans="1:5" ht="15" customHeight="1">
      <c r="A47" s="4"/>
      <c r="B47" s="54" t="s">
        <v>85</v>
      </c>
      <c r="C47" s="55"/>
      <c r="D47" s="132"/>
      <c r="E47" s="40"/>
    </row>
    <row r="48" spans="1:5" ht="15" customHeight="1">
      <c r="A48" s="4"/>
      <c r="B48" s="133" t="s">
        <v>86</v>
      </c>
      <c r="C48" s="134"/>
      <c r="D48" s="4"/>
      <c r="E48" s="3"/>
    </row>
    <row r="49" spans="1:5" ht="15" customHeight="1">
      <c r="A49" s="4"/>
      <c r="B49" s="135" t="s">
        <v>26</v>
      </c>
      <c r="C49" s="134"/>
      <c r="D49" s="4"/>
      <c r="E49" s="3"/>
    </row>
    <row r="50" spans="1:5" ht="15" customHeight="1">
      <c r="A50" s="4"/>
      <c r="B50" s="135" t="s">
        <v>19</v>
      </c>
      <c r="C50" s="134"/>
      <c r="D50" s="4"/>
      <c r="E50" s="3"/>
    </row>
    <row r="51" spans="1:5" ht="15" customHeight="1" thickBot="1">
      <c r="A51" s="4"/>
      <c r="B51" s="136" t="s">
        <v>87</v>
      </c>
      <c r="C51" s="137"/>
      <c r="D51" s="4"/>
      <c r="E51" s="3"/>
    </row>
  </sheetData>
  <sheetProtection password="DA45" sheet="1" objects="1" scenarios="1"/>
  <mergeCells count="19">
    <mergeCell ref="B30:E30"/>
    <mergeCell ref="D31:E31"/>
    <mergeCell ref="B40:E40"/>
    <mergeCell ref="B41:E41"/>
    <mergeCell ref="O2:R2"/>
    <mergeCell ref="D38:E38"/>
    <mergeCell ref="D34:E34"/>
    <mergeCell ref="D35:E35"/>
    <mergeCell ref="D36:E36"/>
    <mergeCell ref="D37:E37"/>
    <mergeCell ref="C15:E15"/>
    <mergeCell ref="D33:E33"/>
    <mergeCell ref="D32:E32"/>
    <mergeCell ref="B2:E2"/>
    <mergeCell ref="B3:E3"/>
    <mergeCell ref="B18:C18"/>
    <mergeCell ref="B24:C24"/>
    <mergeCell ref="C20:E20"/>
    <mergeCell ref="B22:C22"/>
  </mergeCells>
  <phoneticPr fontId="10" type="noConversion"/>
  <conditionalFormatting sqref="D17">
    <cfRule type="expression" dxfId="14" priority="1" stopIfTrue="1">
      <formula>C17&lt;5</formula>
    </cfRule>
  </conditionalFormatting>
  <conditionalFormatting sqref="C20:E20">
    <cfRule type="expression" dxfId="13" priority="2" stopIfTrue="1">
      <formula>C17=5</formula>
    </cfRule>
  </conditionalFormatting>
  <conditionalFormatting sqref="D21">
    <cfRule type="expression" dxfId="12" priority="3" stopIfTrue="1">
      <formula>C17=5</formula>
    </cfRule>
  </conditionalFormatting>
  <conditionalFormatting sqref="B9">
    <cfRule type="expression" dxfId="11" priority="4" stopIfTrue="1">
      <formula>C10=1</formula>
    </cfRule>
  </conditionalFormatting>
  <conditionalFormatting sqref="B16">
    <cfRule type="expression" dxfId="10" priority="5" stopIfTrue="1">
      <formula>C17&gt;1</formula>
    </cfRule>
  </conditionalFormatting>
  <conditionalFormatting sqref="B25:B27">
    <cfRule type="expression" dxfId="9" priority="6" stopIfTrue="1">
      <formula>C25&gt;0</formula>
    </cfRule>
  </conditionalFormatting>
  <conditionalFormatting sqref="B22:C22">
    <cfRule type="expression" dxfId="8" priority="7" stopIfTrue="1">
      <formula>D22&gt;0</formula>
    </cfRule>
  </conditionalFormatting>
  <conditionalFormatting sqref="D22">
    <cfRule type="expression" dxfId="7" priority="8" stopIfTrue="1">
      <formula>C17=5</formula>
    </cfRule>
  </conditionalFormatting>
  <conditionalFormatting sqref="E22">
    <cfRule type="expression" dxfId="6" priority="9" stopIfTrue="1">
      <formula>C17=5</formula>
    </cfRule>
  </conditionalFormatting>
  <conditionalFormatting sqref="E17">
    <cfRule type="expression" dxfId="5" priority="10" stopIfTrue="1">
      <formula>C17&lt;5</formula>
    </cfRule>
  </conditionalFormatting>
  <conditionalFormatting sqref="D23">
    <cfRule type="cellIs" dxfId="4" priority="11" stopIfTrue="1" operator="equal">
      <formula>0</formula>
    </cfRule>
  </conditionalFormatting>
  <conditionalFormatting sqref="D18:E19">
    <cfRule type="cellIs" dxfId="3" priority="12" stopIfTrue="1" operator="greaterThanOrEqual">
      <formula>0</formula>
    </cfRule>
  </conditionalFormatting>
  <conditionalFormatting sqref="B18:C18">
    <cfRule type="cellIs" dxfId="2" priority="13" stopIfTrue="1" operator="notEqual">
      <formula>"c16,4"</formula>
    </cfRule>
  </conditionalFormatting>
  <conditionalFormatting sqref="B12">
    <cfRule type="expression" dxfId="1" priority="14" stopIfTrue="1">
      <formula>$E$12&gt;0</formula>
    </cfRule>
  </conditionalFormatting>
  <conditionalFormatting sqref="E24">
    <cfRule type="expression" dxfId="0" priority="15" stopIfTrue="1">
      <formula>"c16=5"</formula>
    </cfRule>
  </conditionalFormatting>
  <pageMargins left="0.5" right="0.5" top="0.75" bottom="0.75" header="0" footer="0"/>
  <pageSetup paperSize="270" orientation="portrait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Active Worksheet</vt:lpstr>
      <vt:lpstr>Diesel Example</vt:lpstr>
      <vt:lpstr>Electric Example </vt:lpstr>
      <vt:lpstr>No Water Meter Example</vt:lpstr>
      <vt:lpstr>'Active Worksheet'!Print_Area</vt:lpstr>
      <vt:lpstr>'Diesel Example'!Print_Area</vt:lpstr>
      <vt:lpstr>'Electric Example '!Print_Area</vt:lpstr>
      <vt:lpstr>Instructions!Print_Area</vt:lpstr>
      <vt:lpstr>'No Water Meter Example'!Print_Area</vt:lpstr>
    </vt:vector>
  </TitlesOfParts>
  <Company>University of Nebraska - Lincoln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Pryor</dc:creator>
  <cp:lastModifiedBy>tdorn1</cp:lastModifiedBy>
  <cp:lastPrinted>2010-01-06T14:14:57Z</cp:lastPrinted>
  <dcterms:created xsi:type="dcterms:W3CDTF">2006-01-10T04:38:52Z</dcterms:created>
  <dcterms:modified xsi:type="dcterms:W3CDTF">2013-03-06T18:39:10Z</dcterms:modified>
</cp:coreProperties>
</file>